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HR Consultants\AppData\Local\Microsoft\Windows\INetCache\Content.Outlook\6ERLUR70\"/>
    </mc:Choice>
  </mc:AlternateContent>
  <bookViews>
    <workbookView xWindow="0" yWindow="0" windowWidth="28800" windowHeight="12435" activeTab="1"/>
  </bookViews>
  <sheets>
    <sheet name="Cost calculator" sheetId="1" r:id="rId1"/>
    <sheet name="Bin waste calculator" sheetId="2" r:id="rId2"/>
    <sheet name="Bin cost calculator" sheetId="3" r:id="rId3"/>
    <sheet name="Waste calculator" sheetId="4" r:id="rId4"/>
    <sheet name="CB Analysis" sheetId="5" r:id="rId5"/>
    <sheet name="Conversion factors" sheetId="6" r:id="rId6"/>
  </sheets>
  <calcPr calcId="152511" iterate="1"/>
  <customWorkbookViews>
    <customWorkbookView name="EHR Consultants - Personal View" guid="{C534D5E1-F4FD-41EF-A080-1781CB5873EB}"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5" l="1"/>
  <c r="F9" i="3"/>
  <c r="Q11" i="5" l="1"/>
  <c r="I12" i="5" l="1"/>
  <c r="J12" i="5" s="1"/>
  <c r="K12" i="5" s="1"/>
  <c r="L12" i="5" s="1"/>
  <c r="M12" i="5" s="1"/>
  <c r="N12" i="5" s="1"/>
  <c r="O12" i="5" s="1"/>
  <c r="P12" i="5" s="1"/>
  <c r="K25" i="5" l="1"/>
  <c r="L25" i="5" s="1"/>
  <c r="M25" i="5" s="1"/>
  <c r="N25" i="5" s="1"/>
  <c r="O25" i="5" s="1"/>
  <c r="P25" i="5" s="1"/>
  <c r="G34" i="5"/>
  <c r="G35" i="5" s="1"/>
  <c r="Q25" i="5" l="1"/>
  <c r="J46" i="4"/>
  <c r="K46" i="4" s="1"/>
  <c r="L46" i="4" s="1"/>
  <c r="J47" i="4"/>
  <c r="K47" i="4" s="1"/>
  <c r="L47" i="4" s="1"/>
  <c r="J48" i="4"/>
  <c r="K48" i="4" s="1"/>
  <c r="L48" i="4" s="1"/>
  <c r="J49" i="4"/>
  <c r="K49" i="4" s="1"/>
  <c r="L49" i="4" s="1"/>
  <c r="J50" i="4"/>
  <c r="K50" i="4" s="1"/>
  <c r="L50" i="4" s="1"/>
  <c r="J45" i="4"/>
  <c r="K45" i="4" s="1"/>
  <c r="L45" i="4" s="1"/>
  <c r="I43" i="4"/>
  <c r="H43" i="4"/>
  <c r="I42" i="4"/>
  <c r="H42" i="4"/>
  <c r="H39" i="4"/>
  <c r="J39" i="4" s="1"/>
  <c r="K39" i="4" s="1"/>
  <c r="L39" i="4" s="1"/>
  <c r="H40" i="4"/>
  <c r="J40" i="4" s="1"/>
  <c r="K40" i="4" s="1"/>
  <c r="L40" i="4" s="1"/>
  <c r="H38" i="4"/>
  <c r="J38" i="4" s="1"/>
  <c r="K38" i="4" s="1"/>
  <c r="L38" i="4" s="1"/>
  <c r="C43" i="1"/>
  <c r="D43" i="1"/>
  <c r="H13" i="2"/>
  <c r="I13" i="2" s="1"/>
  <c r="G12" i="2"/>
  <c r="H12" i="2" s="1"/>
  <c r="I12" i="2" s="1"/>
  <c r="G13" i="2"/>
  <c r="G14" i="2"/>
  <c r="H14" i="2" s="1"/>
  <c r="I14" i="2" s="1"/>
  <c r="G15" i="2"/>
  <c r="H15" i="2" s="1"/>
  <c r="I15" i="2" s="1"/>
  <c r="G16" i="2"/>
  <c r="H16" i="2" s="1"/>
  <c r="I16" i="2" s="1"/>
  <c r="G17" i="2"/>
  <c r="H17" i="2" s="1"/>
  <c r="I17" i="2" s="1"/>
  <c r="G18" i="2"/>
  <c r="H18" i="2" s="1"/>
  <c r="I18" i="2" s="1"/>
  <c r="G19" i="2"/>
  <c r="H19" i="2" s="1"/>
  <c r="I19" i="2" s="1"/>
  <c r="J43" i="4" l="1"/>
  <c r="K43" i="4"/>
  <c r="L43" i="4" s="1"/>
  <c r="K42" i="4"/>
  <c r="L42" i="4" s="1"/>
  <c r="J42" i="4"/>
  <c r="G11" i="2" l="1"/>
  <c r="H11" i="2" s="1"/>
  <c r="I11" i="2" l="1"/>
  <c r="I20" i="2" s="1"/>
  <c r="H20" i="2"/>
  <c r="H34" i="5"/>
  <c r="I34" i="5"/>
  <c r="H8" i="5"/>
  <c r="I8" i="5" s="1"/>
  <c r="J8" i="5" s="1"/>
  <c r="K8" i="5" s="1"/>
  <c r="L8" i="5" s="1"/>
  <c r="M8" i="5" s="1"/>
  <c r="N8" i="5" s="1"/>
  <c r="O8" i="5" s="1"/>
  <c r="P8" i="5" s="1"/>
  <c r="I35" i="5" l="1"/>
  <c r="H40" i="5"/>
  <c r="K34" i="5"/>
  <c r="K35" i="5" s="1"/>
  <c r="G37" i="5"/>
  <c r="G38" i="5" s="1"/>
  <c r="G39" i="5" s="1"/>
  <c r="H37" i="5"/>
  <c r="H38" i="5" s="1"/>
  <c r="H22" i="5"/>
  <c r="J34" i="5"/>
  <c r="J35" i="5" s="1"/>
  <c r="H35" i="5"/>
  <c r="H39" i="5" l="1"/>
  <c r="I21" i="5"/>
  <c r="L34" i="5"/>
  <c r="L35" i="5" s="1"/>
  <c r="I40" i="5" l="1"/>
  <c r="M34" i="5"/>
  <c r="J21" i="5"/>
  <c r="J40" i="5" s="1"/>
  <c r="I22" i="5"/>
  <c r="I37" i="5"/>
  <c r="J37" i="5" l="1"/>
  <c r="J38" i="5" s="1"/>
  <c r="J22" i="5"/>
  <c r="N34" i="5"/>
  <c r="N35" i="5" s="1"/>
  <c r="I38" i="5"/>
  <c r="M35" i="5"/>
  <c r="K21" i="5"/>
  <c r="K40" i="5" l="1"/>
  <c r="O34" i="5"/>
  <c r="P34" i="5"/>
  <c r="K22" i="5"/>
  <c r="K37" i="5"/>
  <c r="I39" i="5"/>
  <c r="J39" i="5" s="1"/>
  <c r="L21" i="5"/>
  <c r="L40" i="5" s="1"/>
  <c r="P35" i="5" l="1"/>
  <c r="Q34" i="5"/>
  <c r="K38" i="5"/>
  <c r="K39" i="5" s="1"/>
  <c r="M21" i="5"/>
  <c r="L37" i="5"/>
  <c r="L38" i="5" s="1"/>
  <c r="L22" i="5"/>
  <c r="O35" i="5"/>
  <c r="Q35" i="5" l="1"/>
  <c r="M40" i="5"/>
  <c r="L39" i="5"/>
  <c r="N21" i="5"/>
  <c r="N40" i="5" s="1"/>
  <c r="M22" i="5"/>
  <c r="M37" i="5"/>
  <c r="M38" i="5" s="1"/>
  <c r="N37" i="5" l="1"/>
  <c r="N22" i="5"/>
  <c r="O21" i="5"/>
  <c r="O40" i="5" s="1"/>
  <c r="P21" i="5"/>
  <c r="P40" i="5" s="1"/>
  <c r="M39" i="5"/>
  <c r="Q21" i="5" l="1"/>
  <c r="G40" i="5"/>
  <c r="N38" i="5"/>
  <c r="N39" i="5" s="1"/>
  <c r="P37" i="5"/>
  <c r="P38" i="5" s="1"/>
  <c r="P22" i="5"/>
  <c r="O22" i="5"/>
  <c r="O37" i="5"/>
  <c r="O38" i="5" s="1"/>
  <c r="Q22" i="5" l="1"/>
  <c r="O39" i="5"/>
  <c r="P39" i="5" s="1"/>
  <c r="G42" i="5"/>
  <c r="G41" i="5"/>
  <c r="G7" i="3" l="1"/>
  <c r="F8" i="3"/>
  <c r="G8" i="3" s="1"/>
  <c r="F7" i="3"/>
  <c r="F10" i="3"/>
  <c r="G10" i="3" s="1"/>
  <c r="F11" i="3"/>
  <c r="G11" i="3" s="1"/>
  <c r="F12" i="3"/>
  <c r="G12" i="3" s="1"/>
  <c r="F13" i="3"/>
  <c r="G13" i="3" s="1"/>
  <c r="F14" i="3"/>
  <c r="G14" i="3" s="1"/>
  <c r="F15" i="3"/>
  <c r="G15" i="3" s="1"/>
  <c r="F16" i="3"/>
  <c r="G16" i="3" s="1"/>
  <c r="F17" i="3"/>
  <c r="G17" i="3" s="1"/>
  <c r="F18" i="3"/>
  <c r="G18" i="3" s="1"/>
  <c r="F19" i="3"/>
  <c r="G19" i="3" s="1"/>
  <c r="G9" i="3"/>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6" i="4"/>
  <c r="F7" i="4"/>
  <c r="H7" i="4" s="1"/>
  <c r="F8" i="4"/>
  <c r="H8" i="4" s="1"/>
  <c r="F9" i="4"/>
  <c r="H9" i="4" s="1"/>
  <c r="F10" i="4"/>
  <c r="H10" i="4" s="1"/>
  <c r="F11" i="4"/>
  <c r="H11" i="4" s="1"/>
  <c r="J11" i="4" s="1"/>
  <c r="K11" i="4" s="1"/>
  <c r="L11" i="4" s="1"/>
  <c r="F12" i="4"/>
  <c r="H12" i="4" s="1"/>
  <c r="F13" i="4"/>
  <c r="H13" i="4" s="1"/>
  <c r="J13" i="4" s="1"/>
  <c r="K13" i="4" s="1"/>
  <c r="L13" i="4" s="1"/>
  <c r="F14" i="4"/>
  <c r="H14" i="4" s="1"/>
  <c r="F15" i="4"/>
  <c r="H15" i="4" s="1"/>
  <c r="J15" i="4" s="1"/>
  <c r="K15" i="4" s="1"/>
  <c r="L15" i="4" s="1"/>
  <c r="F16" i="4"/>
  <c r="H16" i="4" s="1"/>
  <c r="F17" i="4"/>
  <c r="H17" i="4" s="1"/>
  <c r="F18" i="4"/>
  <c r="H18" i="4" s="1"/>
  <c r="J18" i="4" s="1"/>
  <c r="K18" i="4" s="1"/>
  <c r="L18" i="4" s="1"/>
  <c r="F19" i="4"/>
  <c r="H19" i="4" s="1"/>
  <c r="J19" i="4" s="1"/>
  <c r="K19" i="4" s="1"/>
  <c r="L19" i="4" s="1"/>
  <c r="F20" i="4"/>
  <c r="H20" i="4" s="1"/>
  <c r="F21" i="4"/>
  <c r="H21" i="4" s="1"/>
  <c r="F22" i="4"/>
  <c r="H22" i="4" s="1"/>
  <c r="J22" i="4" s="1"/>
  <c r="K22" i="4" s="1"/>
  <c r="L22" i="4" s="1"/>
  <c r="F23" i="4"/>
  <c r="H23" i="4" s="1"/>
  <c r="J23" i="4" s="1"/>
  <c r="K23" i="4" s="1"/>
  <c r="L23" i="4" s="1"/>
  <c r="F24" i="4"/>
  <c r="H24" i="4" s="1"/>
  <c r="F25" i="4"/>
  <c r="H25" i="4" s="1"/>
  <c r="F26" i="4"/>
  <c r="H26" i="4" s="1"/>
  <c r="J26" i="4" s="1"/>
  <c r="K26" i="4" s="1"/>
  <c r="L26" i="4" s="1"/>
  <c r="F27" i="4"/>
  <c r="H27" i="4" s="1"/>
  <c r="J27" i="4" s="1"/>
  <c r="K27" i="4" s="1"/>
  <c r="L27" i="4" s="1"/>
  <c r="F28" i="4"/>
  <c r="H28" i="4" s="1"/>
  <c r="F29" i="4"/>
  <c r="H29" i="4" s="1"/>
  <c r="F30" i="4"/>
  <c r="H30" i="4" s="1"/>
  <c r="F31" i="4"/>
  <c r="H31" i="4" s="1"/>
  <c r="F32" i="4"/>
  <c r="H32" i="4" s="1"/>
  <c r="F33" i="4"/>
  <c r="H33" i="4" s="1"/>
  <c r="J33" i="4" s="1"/>
  <c r="K33" i="4" s="1"/>
  <c r="L33" i="4" s="1"/>
  <c r="F34" i="4"/>
  <c r="H34" i="4" s="1"/>
  <c r="J34" i="4" s="1"/>
  <c r="K34" i="4" s="1"/>
  <c r="L34" i="4" s="1"/>
  <c r="F35" i="4"/>
  <c r="H35" i="4" s="1"/>
  <c r="J35" i="4" s="1"/>
  <c r="K35" i="4" s="1"/>
  <c r="L35" i="4" s="1"/>
  <c r="F36" i="4"/>
  <c r="H36" i="4" s="1"/>
  <c r="F6" i="4"/>
  <c r="H6" i="4" s="1"/>
  <c r="F6" i="3"/>
  <c r="G6" i="3" s="1"/>
  <c r="D46" i="1"/>
  <c r="J14" i="4" l="1"/>
  <c r="K14" i="4" s="1"/>
  <c r="L14" i="4" s="1"/>
  <c r="J36" i="4"/>
  <c r="K36" i="4" s="1"/>
  <c r="L36" i="4" s="1"/>
  <c r="J32" i="4"/>
  <c r="K32" i="4" s="1"/>
  <c r="L32" i="4" s="1"/>
  <c r="J12" i="4"/>
  <c r="K12" i="4" s="1"/>
  <c r="L12" i="4" s="1"/>
  <c r="J29" i="4"/>
  <c r="K29" i="4" s="1"/>
  <c r="L29" i="4" s="1"/>
  <c r="J25" i="4"/>
  <c r="K25" i="4" s="1"/>
  <c r="L25" i="4" s="1"/>
  <c r="J21" i="4"/>
  <c r="K21" i="4" s="1"/>
  <c r="L21" i="4" s="1"/>
  <c r="J17" i="4"/>
  <c r="K17" i="4" s="1"/>
  <c r="L17" i="4" s="1"/>
  <c r="J9" i="4"/>
  <c r="K9" i="4" s="1"/>
  <c r="L9" i="4" s="1"/>
  <c r="J28" i="4"/>
  <c r="K28" i="4" s="1"/>
  <c r="L28" i="4" s="1"/>
  <c r="J24" i="4"/>
  <c r="K24" i="4" s="1"/>
  <c r="L24" i="4" s="1"/>
  <c r="J20" i="4"/>
  <c r="K20" i="4" s="1"/>
  <c r="L20" i="4" s="1"/>
  <c r="J16" i="4"/>
  <c r="K16" i="4" s="1"/>
  <c r="L16" i="4" s="1"/>
  <c r="J6" i="4"/>
  <c r="K6" i="4" s="1"/>
  <c r="L6" i="4" s="1"/>
  <c r="J30" i="4"/>
  <c r="K30" i="4" s="1"/>
  <c r="L30" i="4" s="1"/>
  <c r="J31" i="4"/>
  <c r="K31" i="4" s="1"/>
  <c r="L31" i="4" s="1"/>
  <c r="J10" i="4"/>
  <c r="K10" i="4" s="1"/>
  <c r="L10" i="4" s="1"/>
  <c r="J8" i="4"/>
  <c r="K8" i="4" s="1"/>
  <c r="L8" i="4" s="1"/>
  <c r="J7" i="4"/>
  <c r="K7" i="4" s="1"/>
  <c r="L7" i="4" s="1"/>
  <c r="L51" i="4" l="1"/>
  <c r="D19" i="1" l="1"/>
  <c r="C19" i="1"/>
  <c r="D45" i="1"/>
  <c r="D50" i="1" s="1"/>
  <c r="D55" i="1" s="1"/>
  <c r="C45" i="1"/>
  <c r="C50" i="1" s="1"/>
  <c r="C55" i="1" s="1"/>
  <c r="C28" i="1" l="1"/>
  <c r="C53" i="1" s="1"/>
  <c r="D56" i="1"/>
  <c r="D57" i="1" s="1"/>
  <c r="C56" i="1"/>
  <c r="C57" i="1" s="1"/>
  <c r="D28" i="1"/>
  <c r="D53" i="1" s="1"/>
  <c r="D52" i="1"/>
  <c r="C52" i="1"/>
  <c r="D10" i="1"/>
  <c r="D12" i="1" s="1"/>
  <c r="D60" i="1" s="1"/>
  <c r="C10" i="1"/>
  <c r="C12" i="1" s="1"/>
  <c r="C60" i="1" s="1"/>
  <c r="D54" i="1" l="1"/>
  <c r="D58" i="1"/>
  <c r="D61" i="1" s="1"/>
  <c r="D62" i="1" s="1"/>
  <c r="C54" i="1"/>
  <c r="C58" i="1" l="1"/>
  <c r="C61" i="1" s="1"/>
  <c r="C62" i="1" s="1"/>
</calcChain>
</file>

<file path=xl/comments1.xml><?xml version="1.0" encoding="utf-8"?>
<comments xmlns="http://schemas.openxmlformats.org/spreadsheetml/2006/main">
  <authors>
    <author>EHR Consultants</author>
  </authors>
  <commentList>
    <comment ref="D19" authorId="0" shapeId="0">
      <text>
        <r>
          <rPr>
            <sz val="12"/>
            <color indexed="81"/>
            <rFont val="Tahoma"/>
            <family val="2"/>
          </rPr>
          <t xml:space="preserve">
Set-up costs are usually a single outlay in year 0 of implementing a new program and is not recorded as a monthly cost.
</t>
        </r>
      </text>
    </comment>
    <comment ref="D33" authorId="0" shapeId="0">
      <text>
        <r>
          <rPr>
            <b/>
            <sz val="9"/>
            <color indexed="81"/>
            <rFont val="Tahoma"/>
            <family val="2"/>
          </rPr>
          <t xml:space="preserve">
</t>
        </r>
        <r>
          <rPr>
            <sz val="12"/>
            <color indexed="81"/>
            <rFont val="Tahoma"/>
            <family val="2"/>
          </rPr>
          <t>A zero dollar value in revenue indicates that the recyclable materials are collected free of charge. 
The cost savings are made in the reduction of general waste collection costs.</t>
        </r>
      </text>
    </comment>
    <comment ref="D45" authorId="0" shapeId="0">
      <text>
        <r>
          <rPr>
            <sz val="12"/>
            <color indexed="81"/>
            <rFont val="Tahoma"/>
            <family val="2"/>
          </rPr>
          <t xml:space="preserve">
This value is automatically calculated once the current and proposed waste collection costs are entered.</t>
        </r>
      </text>
    </comment>
    <comment ref="D62" authorId="0" shapeId="0">
      <text>
        <r>
          <rPr>
            <sz val="9"/>
            <color indexed="81"/>
            <rFont val="Tahoma"/>
            <family val="2"/>
          </rPr>
          <t xml:space="preserve">
</t>
        </r>
        <r>
          <rPr>
            <sz val="12"/>
            <color indexed="81"/>
            <rFont val="Tahoma"/>
            <family val="2"/>
          </rPr>
          <t>The annual cost savings are the potential savings achievable from implementing a new waste management and disposal program including any set-up costs.
The monthly cost savings are the potential savings achievable from implementing a new waste management and disposal program excluding any set-up costs. This represents the estimated saving per month in operating costs if the alternative waste management program is implemented.</t>
        </r>
      </text>
    </comment>
  </commentList>
</comments>
</file>

<file path=xl/comments2.xml><?xml version="1.0" encoding="utf-8"?>
<comments xmlns="http://schemas.openxmlformats.org/spreadsheetml/2006/main">
  <authors>
    <author>EHR Consultants</author>
  </authors>
  <commentList>
    <comment ref="C4" authorId="0" shapeId="0">
      <text>
        <r>
          <rPr>
            <b/>
            <sz val="11"/>
            <color indexed="81"/>
            <rFont val="Tahoma"/>
            <family val="2"/>
          </rPr>
          <t>How much:</t>
        </r>
        <r>
          <rPr>
            <sz val="11"/>
            <color indexed="81"/>
            <rFont val="Tahoma"/>
            <family val="2"/>
          </rPr>
          <t xml:space="preserve">
Enter either the volume (m3) of waste under Volume 
OR 
the quantity (kg) of waste under Quantity. </t>
        </r>
      </text>
    </comment>
    <comment ref="E4" authorId="0" shapeId="0">
      <text>
        <r>
          <rPr>
            <b/>
            <sz val="11"/>
            <color indexed="81"/>
            <rFont val="Tahoma"/>
            <family val="2"/>
          </rPr>
          <t xml:space="preserve">How often: </t>
        </r>
        <r>
          <rPr>
            <sz val="11"/>
            <color indexed="81"/>
            <rFont val="Tahoma"/>
            <family val="2"/>
          </rPr>
          <t>(Collection or generation period is set to monthly periods)
If waste is collected once a week, enter 4.
If waste is collected once a month, enter 1
If waste is collected once every 3 months, enter 3/12 or 0.25
If waste is collected once every 6 months, enter 2/12 or 0.17
If waste is collected once a year enter 1/12 or 0.083</t>
        </r>
      </text>
    </comment>
  </commentList>
</comments>
</file>

<file path=xl/comments3.xml><?xml version="1.0" encoding="utf-8"?>
<comments xmlns="http://schemas.openxmlformats.org/spreadsheetml/2006/main">
  <authors>
    <author>EHR Consultants</author>
  </authors>
  <commentList>
    <comment ref="G4" authorId="0" shapeId="0">
      <text>
        <r>
          <rPr>
            <sz val="11"/>
            <color indexed="81"/>
            <rFont val="Tahoma"/>
            <family val="2"/>
          </rPr>
          <t>Enter the preferred discount rate for Net Present Value.</t>
        </r>
      </text>
    </comment>
    <comment ref="G5" authorId="0" shapeId="0">
      <text>
        <r>
          <rPr>
            <sz val="11"/>
            <color indexed="81"/>
            <rFont val="Tahoma"/>
            <family val="2"/>
          </rPr>
          <t>Enter an inflation rate to adjust costs to the CPI and simulate an increase in the sales price of recyclable materials.</t>
        </r>
      </text>
    </comment>
    <comment ref="G8" authorId="0" shapeId="0">
      <text>
        <r>
          <rPr>
            <sz val="11"/>
            <color indexed="81"/>
            <rFont val="Tahoma"/>
            <family val="2"/>
          </rPr>
          <t>Enter the year of project start, this is referred to as year zero, the following years will be updated automatically.</t>
        </r>
      </text>
    </comment>
    <comment ref="F10" authorId="0" shapeId="0">
      <text>
        <r>
          <rPr>
            <sz val="11"/>
            <color indexed="81"/>
            <rFont val="Tahoma"/>
            <family val="2"/>
          </rPr>
          <t xml:space="preserve">
Under benefits list all cost savings and revenue earned that are directly related to changing current practices. Then enter the dollar value each benefit is expected to return in years 1 to 9.
Note: Benefits are not expected to provide any savings in year zero.</t>
        </r>
      </text>
    </comment>
    <comment ref="F23" authorId="0" shapeId="0">
      <text>
        <r>
          <rPr>
            <b/>
            <sz val="9"/>
            <color indexed="81"/>
            <rFont val="Tahoma"/>
            <family val="2"/>
          </rPr>
          <t xml:space="preserve">
</t>
        </r>
        <r>
          <rPr>
            <sz val="11"/>
            <color indexed="81"/>
            <rFont val="Tahoma"/>
            <family val="2"/>
          </rPr>
          <t>Under costs list all expenses/costs incurred due to changing current practices and enter the dollar value for each cost in the following years 1 to 9. 
Single one-of set-up costs should only be entered under year zero. On-going operational costs are entered for each year starting at year 1.</t>
        </r>
      </text>
    </comment>
  </commentList>
</comments>
</file>

<file path=xl/sharedStrings.xml><?xml version="1.0" encoding="utf-8"?>
<sst xmlns="http://schemas.openxmlformats.org/spreadsheetml/2006/main" count="265" uniqueCount="221">
  <si>
    <t>Current program waste management and disposal costs (before changes)</t>
  </si>
  <si>
    <t>Monthly ($)</t>
  </si>
  <si>
    <t>Annual ($)</t>
  </si>
  <si>
    <t>General waste collection costs</t>
  </si>
  <si>
    <t>Recycling costs (if not included in professional fees above)</t>
  </si>
  <si>
    <t>Other disposal fees (e.g. council dump fees)</t>
  </si>
  <si>
    <t>Staff labour costs associated with on-site waste collection</t>
  </si>
  <si>
    <t>Cleaning service costs (if contractor used to clean waste bins)</t>
  </si>
  <si>
    <t>Gross costs =</t>
  </si>
  <si>
    <t>(A)   Net cost of current waste management and disposal program =</t>
  </si>
  <si>
    <t>Specialised equipment purchase (e.g. baler, bins, container cleaner)</t>
  </si>
  <si>
    <t>Staff training costs</t>
  </si>
  <si>
    <t>Equipment and maintenance costs for waste collection</t>
  </si>
  <si>
    <t>Cleaning services costs (if contractor used to clean waste bins)</t>
  </si>
  <si>
    <t>Revenue from recycling or redirecting waste under new program</t>
  </si>
  <si>
    <t>Green waste</t>
  </si>
  <si>
    <t>Rejected growing media</t>
  </si>
  <si>
    <t>Imperfect plants (seconds sale)</t>
  </si>
  <si>
    <t>Plastics – soft wraps and containers</t>
  </si>
  <si>
    <t>Cardboard and paper</t>
  </si>
  <si>
    <t>Steel</t>
  </si>
  <si>
    <t>Aluminium</t>
  </si>
  <si>
    <t>Greenhouse cladding and films</t>
  </si>
  <si>
    <t>Pallets</t>
  </si>
  <si>
    <t>Other:</t>
  </si>
  <si>
    <t>(B) + (C) Gross costs =</t>
  </si>
  <si>
    <t>(A) Net cost of current waste management and disposal  program =</t>
  </si>
  <si>
    <t>Cost savings due to a new waste management and disposal program =</t>
  </si>
  <si>
    <t>Reduction in equipment costs</t>
  </si>
  <si>
    <t>Reduction in staff labour used for onsite waste management</t>
  </si>
  <si>
    <t>Savings achieved from reusing materials</t>
  </si>
  <si>
    <t>(F) Net Cost of new waste management and disposal program =</t>
  </si>
  <si>
    <t>Installation costs of specialised equipment (e.g. subcontrator costs)</t>
  </si>
  <si>
    <t>Associated costs (e.g. signage, paint, safety barriers, etc..)</t>
  </si>
  <si>
    <t>Equipment costs for waste collection (e.g. forklift/tractor fuel or maintenance)</t>
  </si>
  <si>
    <t>(D) + (E) Total savings =</t>
  </si>
  <si>
    <t>Depleted or contaminated growing media</t>
  </si>
  <si>
    <t xml:space="preserve">Plastic plant containers – (pots, tubes &amp; trays) </t>
  </si>
  <si>
    <t xml:space="preserve">Plastics packaging &amp; wrap </t>
  </si>
  <si>
    <t>E-waste - (printers, computers, controllers, etc.)</t>
  </si>
  <si>
    <t>Glass – (general use e.g. window panes)</t>
  </si>
  <si>
    <t xml:space="preserve">Irrigation pipe – galvanised </t>
  </si>
  <si>
    <t>Irrigation fittings (solenoids, valves, etc.)</t>
  </si>
  <si>
    <t xml:space="preserve">Sediment traps sludge </t>
  </si>
  <si>
    <t>Depleted filtration material</t>
  </si>
  <si>
    <t>Waste type</t>
  </si>
  <si>
    <t>How much</t>
  </si>
  <si>
    <t>General waste estimate from bin data</t>
  </si>
  <si>
    <t>General recycling estimate from bin data</t>
  </si>
  <si>
    <t>Faulty equipment – (Mechanical e.g. packing or grading machines)</t>
  </si>
  <si>
    <t>Yearly collection cost</t>
  </si>
  <si>
    <t>Number of bins</t>
  </si>
  <si>
    <t xml:space="preserve">Collections per month </t>
  </si>
  <si>
    <t xml:space="preserve">Cost per collection period </t>
  </si>
  <si>
    <t>Cost per bin per collection period</t>
  </si>
  <si>
    <t>General waste</t>
  </si>
  <si>
    <t>General recycle</t>
  </si>
  <si>
    <t>Cardboard &amp; paper</t>
  </si>
  <si>
    <t>Light compaction</t>
  </si>
  <si>
    <t>Plastic - polystyrene</t>
  </si>
  <si>
    <t>Combined production and office card &amp; paper</t>
  </si>
  <si>
    <t>Glass – containers</t>
  </si>
  <si>
    <t>Gravel - growing bed</t>
  </si>
  <si>
    <t>Wood/Timber – soft</t>
  </si>
  <si>
    <t>Wood/Timber - hard</t>
  </si>
  <si>
    <t>Tyres – Car; Light Truck/forklift; Heavy Truck</t>
  </si>
  <si>
    <t>Greenwaste - Hard</t>
  </si>
  <si>
    <t>Greenwaste - Soft</t>
  </si>
  <si>
    <t>Compost - mixed wet</t>
  </si>
  <si>
    <t xml:space="preserve">Plastic  - hard (containers, tubes &amp; trays) </t>
  </si>
  <si>
    <t>Plastics - storage drums</t>
  </si>
  <si>
    <t xml:space="preserve">Plastic - soft (packaging &amp; wrap or films)  </t>
  </si>
  <si>
    <t>Plastics – Builders &amp; weed mat (~ 114g/m2)</t>
  </si>
  <si>
    <t>Cardboard and paper packaging</t>
  </si>
  <si>
    <t>Paper only – (Office)</t>
  </si>
  <si>
    <t>Glass - sheets or panes</t>
  </si>
  <si>
    <t>Greenhouse cladding (e.g. polycarbonate)</t>
  </si>
  <si>
    <t>Greenhouse films (0.2kg/m2 – 0.5kg/m2)</t>
  </si>
  <si>
    <t>Shadecloth (50% shade; 0.12kg/m2)</t>
  </si>
  <si>
    <t>Quantitiy           (kg)</t>
  </si>
  <si>
    <t>Volume per month (m3/mth)</t>
  </si>
  <si>
    <t>Quantity per month (kg/mth)</t>
  </si>
  <si>
    <t xml:space="preserve">How often </t>
  </si>
  <si>
    <t>Conversion factor         (Kg/m3)</t>
  </si>
  <si>
    <t>Volume to weight conversion</t>
  </si>
  <si>
    <t>Total kg per month</t>
  </si>
  <si>
    <t>Total tonnes per year</t>
  </si>
  <si>
    <t>Total combined waste generated per year =</t>
  </si>
  <si>
    <t>Volume         (m3)</t>
  </si>
  <si>
    <r>
      <t>Oils – (mechanical and other lubricants)</t>
    </r>
    <r>
      <rPr>
        <b/>
        <sz val="12"/>
        <color theme="1"/>
        <rFont val="Calibri"/>
        <family val="2"/>
        <scheme val="minor"/>
      </rPr>
      <t xml:space="preserve"> (Litres)</t>
    </r>
  </si>
  <si>
    <r>
      <t xml:space="preserve">Chemicals – (liquid or granular) </t>
    </r>
    <r>
      <rPr>
        <b/>
        <sz val="12"/>
        <color theme="1"/>
        <rFont val="Calibri"/>
        <family val="2"/>
        <scheme val="minor"/>
      </rPr>
      <t xml:space="preserve"> (Litres)</t>
    </r>
  </si>
  <si>
    <r>
      <t xml:space="preserve">Fertiliser – (liquid or granular)  </t>
    </r>
    <r>
      <rPr>
        <b/>
        <sz val="12"/>
        <color theme="1"/>
        <rFont val="Calibri"/>
        <family val="2"/>
        <scheme val="minor"/>
      </rPr>
      <t>(Litres)</t>
    </r>
  </si>
  <si>
    <t>Steel or Metal</t>
  </si>
  <si>
    <t>Waste conversion factors: Volume to Weight</t>
  </si>
  <si>
    <t>These conversion factors have been collated from various sources for the purpose of converting gross volumes to gross weights. Conversion values will vary depending on the level of compaction and moisture content. Light compaction refers to slight physical force applied by humans and compacted refers to mechanical compaction by a hydraulic ram or baling machine. To obtain a more accurate waste conversion, the material should be sorted and weighed separately.</t>
  </si>
  <si>
    <t>Type of waste</t>
  </si>
  <si>
    <t>Uncompacted</t>
  </si>
  <si>
    <t>Compacted</t>
  </si>
  <si>
    <t>General waste – mixed garbage</t>
  </si>
  <si>
    <t>General recycling</t>
  </si>
  <si>
    <t>Green waste soft – general (foliage, seedlings)</t>
  </si>
  <si>
    <t>Green waste  hard - woody cuttings (trees &amp; shrubs)</t>
  </si>
  <si>
    <t>Growing media – Old/Rejected (double weight if wet)</t>
  </si>
  <si>
    <t>Compost – mixed wet</t>
  </si>
  <si>
    <t>Plastic - plant pots &amp; trays</t>
  </si>
  <si>
    <t>Plastic - other storage containers</t>
  </si>
  <si>
    <t>Plastic - soft (plastic wraps &amp; packaging)</t>
  </si>
  <si>
    <t>Cardboard &amp; paper - packaging</t>
  </si>
  <si>
    <t>Paper only – Office</t>
  </si>
  <si>
    <t>Glass – sheets or panes</t>
  </si>
  <si>
    <t>Sediment traps sludge (wet)</t>
  </si>
  <si>
    <t>Depleted filtration material (material dependent)</t>
  </si>
  <si>
    <t>Irrigation pipe and irrigation fittings</t>
  </si>
  <si>
    <t>Metal</t>
  </si>
  <si>
    <t>E-waste – general office &amp; production</t>
  </si>
  <si>
    <t>Rubber – loose &amp; bumper strips</t>
  </si>
  <si>
    <t>Pallets – wooden (~20 kg each)</t>
  </si>
  <si>
    <t>Other units</t>
  </si>
  <si>
    <t>Light-duty</t>
  </si>
  <si>
    <t>Med-duty</t>
  </si>
  <si>
    <t>Heavy-duty</t>
  </si>
  <si>
    <t>Plastic – 25L drums (~ weight of 1 drum empty)</t>
  </si>
  <si>
    <t>1kg</t>
  </si>
  <si>
    <t>1.6kg</t>
  </si>
  <si>
    <t>Batteries – commercial (size dependent)</t>
  </si>
  <si>
    <t>~ 5kg</t>
  </si>
  <si>
    <t>9 kg</t>
  </si>
  <si>
    <t>14 kg</t>
  </si>
  <si>
    <t>45 kg</t>
  </si>
  <si>
    <t>Faulty equipment – (whitegoods average)</t>
  </si>
  <si>
    <t>~ 68kg/</t>
  </si>
  <si>
    <t>Oils – (mechanical and other lubricants)</t>
  </si>
  <si>
    <t>0.8 kg/L</t>
  </si>
  <si>
    <t>0.9 kg/L</t>
  </si>
  <si>
    <t>0.96 kg/L</t>
  </si>
  <si>
    <t>Chemicals – (liquid or granular average)</t>
  </si>
  <si>
    <t>Fertiliser – (liquid or granular average)</t>
  </si>
  <si>
    <t>0.98 kg/L</t>
  </si>
  <si>
    <t>1.1 kg/L</t>
  </si>
  <si>
    <t>1.3kg/L (wet)</t>
  </si>
  <si>
    <t>Bin groups</t>
  </si>
  <si>
    <t xml:space="preserve">Discount Rate </t>
  </si>
  <si>
    <t>Year</t>
  </si>
  <si>
    <t>BENEFITS</t>
  </si>
  <si>
    <t>Benefits from reduced disposal costs</t>
  </si>
  <si>
    <t>Revenue from sale of recyclables</t>
  </si>
  <si>
    <t>Total Benefits (future value)</t>
  </si>
  <si>
    <t>Total Benefits (present value)</t>
  </si>
  <si>
    <t>COSTS</t>
  </si>
  <si>
    <t>Setup costs</t>
  </si>
  <si>
    <t>Operational costs (on-going)</t>
  </si>
  <si>
    <t>Total Costs (future value)</t>
  </si>
  <si>
    <t>Total Costs (present value)</t>
  </si>
  <si>
    <t>Net Benefits</t>
  </si>
  <si>
    <t>Discounted Net Benefits</t>
  </si>
  <si>
    <t>Payback period (cumulative PV)</t>
  </si>
  <si>
    <t>B/C Ratio</t>
  </si>
  <si>
    <t>Net Present Value (NPV)</t>
  </si>
  <si>
    <t>IRR</t>
  </si>
  <si>
    <t>Bin type</t>
  </si>
  <si>
    <t>% full at empty</t>
  </si>
  <si>
    <t>General waste - Industrial bins</t>
  </si>
  <si>
    <t>General waste - Domestic bins</t>
  </si>
  <si>
    <t>General recycling - Industrial bins</t>
  </si>
  <si>
    <t>General recycling - Domestic bins</t>
  </si>
  <si>
    <t xml:space="preserve">Cardboard &amp; paper recycling </t>
  </si>
  <si>
    <t>Metal recycling</t>
  </si>
  <si>
    <t>Other recycling</t>
  </si>
  <si>
    <t>Estimate of waste generated over a year from bin data =</t>
  </si>
  <si>
    <t>Size                      (m3)</t>
  </si>
  <si>
    <t>Collection per month</t>
  </si>
  <si>
    <t>Cost savings due to a new waste management program.</t>
  </si>
  <si>
    <t>(D)   Revenue from recycling or redirecting waste =</t>
  </si>
  <si>
    <t>(D) Cost savings due to a new waste management and disposal program =</t>
  </si>
  <si>
    <t>Revenue from current recycling program</t>
  </si>
  <si>
    <t>(C)   Total operating costs of a new waste management program =</t>
  </si>
  <si>
    <t>Operating costs of a new waste management program (after changes)</t>
  </si>
  <si>
    <t xml:space="preserve">(B) Total set-up costs of a new waste managment program = </t>
  </si>
  <si>
    <t>Set-up costs of a new waste management program</t>
  </si>
  <si>
    <t>(E)  Total cost savings due to a new waste management program =</t>
  </si>
  <si>
    <t>Net cost of a new waste management program</t>
  </si>
  <si>
    <t>Change in waste management and disposal costs</t>
  </si>
  <si>
    <t>Ongoing operating costs of steaming unit (3 events per weeks)</t>
  </si>
  <si>
    <t>Reduction in general waste collection costs</t>
  </si>
  <si>
    <t xml:space="preserve">Plastic growing container recycling </t>
  </si>
  <si>
    <t>Soft plastic recycling (wraps/films)</t>
  </si>
  <si>
    <t>Volume per year        (m3/yr)</t>
  </si>
  <si>
    <t>Tonnes per year        (T/yr)</t>
  </si>
  <si>
    <t>Greenhouse cladding (polycarbonate) (1.3kg/m2 at 6mm thick)</t>
  </si>
  <si>
    <t>Enter the number of bins, the size of the bin, how full the bin is at collection and the number of collections per month to calculate the volume and quantity of waste generated per year.</t>
  </si>
  <si>
    <t>This calculator can help to estimate the quantity of waste generated over a month or year using simple bin information. It should not be used in place of an actual waste audit. Use this calculator to compare actual waste measurements to estimated amounts of waste generated.</t>
  </si>
  <si>
    <t>The bin cost calculator is designed to calculate the collection cost a single bin from the yearly collection cost. It can also be used to calculate the change in general waste costs in step 3 of the 'Waste management cost estimate worksheet'.</t>
  </si>
  <si>
    <t>m3/mth to kg/mth</t>
  </si>
  <si>
    <t>Tyres – (Car &amp; Light Truck = 14kg, Heavy Truck = 45kg)</t>
  </si>
  <si>
    <t>Litres/year</t>
  </si>
  <si>
    <t>kg/L</t>
  </si>
  <si>
    <t>Batteries – (car or light truck = 12.5kg, Heavy truck = 14kg)</t>
  </si>
  <si>
    <t>Total kg per year</t>
  </si>
  <si>
    <t>Heavy truck   (kg/yr)</t>
  </si>
  <si>
    <t>Car or Light truck (kg/yr)</t>
  </si>
  <si>
    <t>Car or Light truck per year</t>
  </si>
  <si>
    <t>Heavy truck        per year</t>
  </si>
  <si>
    <t>Liquid waste</t>
  </si>
  <si>
    <t>Single unit waste</t>
  </si>
  <si>
    <t>Wooden - medium weight (~20 kg each)</t>
  </si>
  <si>
    <t>Wooden - small light weight (~10kg each)</t>
  </si>
  <si>
    <t>Wooden - large heavy weight (~43kg each)</t>
  </si>
  <si>
    <t>Plastic - medium weight (~12.5 each)</t>
  </si>
  <si>
    <t>Plastic -large heavy weight (~25kg each)</t>
  </si>
  <si>
    <t>Plastic - small light weight (~7.5kg each)</t>
  </si>
  <si>
    <t>How many</t>
  </si>
  <si>
    <t>weight (kg)</t>
  </si>
  <si>
    <t>Collection or generation period</t>
  </si>
  <si>
    <t>Rubber – (forklift/trolley tyres or bumper strips)</t>
  </si>
  <si>
    <r>
      <t>Kg/m</t>
    </r>
    <r>
      <rPr>
        <vertAlign val="superscript"/>
        <sz val="12"/>
        <color rgb="FF000000"/>
        <rFont val="Calibri"/>
        <family val="2"/>
        <scheme val="minor"/>
      </rPr>
      <t>3</t>
    </r>
  </si>
  <si>
    <r>
      <t>Plastics – Builders &amp; weed mat (~ 114g/m</t>
    </r>
    <r>
      <rPr>
        <vertAlign val="superscript"/>
        <sz val="12"/>
        <color rgb="FF000000"/>
        <rFont val="Calibri"/>
        <family val="2"/>
        <scheme val="minor"/>
      </rPr>
      <t>2</t>
    </r>
    <r>
      <rPr>
        <sz val="12"/>
        <color rgb="FF000000"/>
        <rFont val="Calibri"/>
        <family val="2"/>
        <scheme val="minor"/>
      </rPr>
      <t>)</t>
    </r>
  </si>
  <si>
    <r>
      <t>Greenhouse films –(0.2kg/m</t>
    </r>
    <r>
      <rPr>
        <vertAlign val="superscript"/>
        <sz val="12"/>
        <color rgb="FF000000"/>
        <rFont val="Calibri"/>
        <family val="2"/>
        <scheme val="minor"/>
      </rPr>
      <t>2</t>
    </r>
    <r>
      <rPr>
        <sz val="12"/>
        <color rgb="FF000000"/>
        <rFont val="Calibri"/>
        <family val="2"/>
        <scheme val="minor"/>
      </rPr>
      <t xml:space="preserve"> – 0.5kg/m</t>
    </r>
    <r>
      <rPr>
        <vertAlign val="superscript"/>
        <sz val="12"/>
        <color rgb="FF000000"/>
        <rFont val="Calibri"/>
        <family val="2"/>
        <scheme val="minor"/>
      </rPr>
      <t>2</t>
    </r>
    <r>
      <rPr>
        <sz val="12"/>
        <color rgb="FF000000"/>
        <rFont val="Calibri"/>
        <family val="2"/>
        <scheme val="minor"/>
      </rPr>
      <t>)</t>
    </r>
  </si>
  <si>
    <r>
      <t>Shade cloth – (50% shade; 0.12kg/m</t>
    </r>
    <r>
      <rPr>
        <vertAlign val="superscript"/>
        <sz val="12"/>
        <color rgb="FF000000"/>
        <rFont val="Calibri"/>
        <family val="2"/>
        <scheme val="minor"/>
      </rPr>
      <t>2</t>
    </r>
    <r>
      <rPr>
        <sz val="12"/>
        <color rgb="FF000000"/>
        <rFont val="Calibri"/>
        <family val="2"/>
        <scheme val="minor"/>
      </rPr>
      <t>)</t>
    </r>
  </si>
  <si>
    <r>
      <t>Car 12.5kg (75/m</t>
    </r>
    <r>
      <rPr>
        <vertAlign val="superscript"/>
        <sz val="12"/>
        <color rgb="FF000000"/>
        <rFont val="Calibri"/>
        <family val="2"/>
        <scheme val="minor"/>
      </rPr>
      <t>3</t>
    </r>
    <r>
      <rPr>
        <sz val="12"/>
        <color rgb="FF000000"/>
        <rFont val="Calibri"/>
        <family val="2"/>
        <scheme val="minor"/>
      </rPr>
      <t>)</t>
    </r>
  </si>
  <si>
    <r>
      <t>Truck 18kg (55/m</t>
    </r>
    <r>
      <rPr>
        <vertAlign val="superscript"/>
        <sz val="12"/>
        <color rgb="FF000000"/>
        <rFont val="Calibri"/>
        <family val="2"/>
        <scheme val="minor"/>
      </rPr>
      <t>3</t>
    </r>
    <r>
      <rPr>
        <sz val="12"/>
        <color rgb="FF000000"/>
        <rFont val="Calibri"/>
        <family val="2"/>
        <scheme val="minor"/>
      </rPr>
      <t>)</t>
    </r>
  </si>
  <si>
    <t>Inflation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</si>
</sst>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Red]\-&quot;$&quot;#,##0.00"/>
    <numFmt numFmtId="164" formatCode="&quot;$&quot;#,##0.00"/>
    <numFmt numFmtId="165" formatCode="0.0%"/>
    <numFmt numFmtId="166" formatCode="&quot;$&quot;#,##0"/>
    <numFmt numFmtId="167" formatCode="0.0"/>
    <numFmt numFmtId="168" formatCode="0.000"/>
  </numFmts>
  <fonts count="28" x14ac:knownFonts="1">
    <font>
      <sz val="11"/>
      <color theme="1"/>
      <name val="Calibri"/>
      <family val="2"/>
      <scheme val="minor"/>
    </font>
    <font>
      <b/>
      <sz val="11"/>
      <color theme="1"/>
      <name val="Calibri"/>
      <family val="2"/>
      <scheme val="minor"/>
    </font>
    <font>
      <sz val="11"/>
      <color rgb="FF000000"/>
      <name val="Calibri"/>
      <family val="2"/>
      <scheme val="minor"/>
    </font>
    <font>
      <sz val="12"/>
      <color theme="1"/>
      <name val="Calibri"/>
      <family val="2"/>
      <scheme val="minor"/>
    </font>
    <font>
      <sz val="9"/>
      <color indexed="81"/>
      <name val="Tahoma"/>
      <family val="2"/>
    </font>
    <font>
      <b/>
      <sz val="9"/>
      <color indexed="81"/>
      <name val="Tahoma"/>
      <family val="2"/>
    </font>
    <font>
      <sz val="11"/>
      <color indexed="81"/>
      <name val="Tahoma"/>
      <family val="2"/>
    </font>
    <font>
      <sz val="12"/>
      <color indexed="81"/>
      <name val="Tahoma"/>
      <family val="2"/>
    </font>
    <font>
      <b/>
      <sz val="12"/>
      <color theme="1"/>
      <name val="Calibri"/>
      <family val="2"/>
      <scheme val="minor"/>
    </font>
    <font>
      <sz val="11"/>
      <color rgb="FF538135"/>
      <name val="Calibri"/>
      <family val="2"/>
      <scheme val="minor"/>
    </font>
    <font>
      <sz val="10"/>
      <color rgb="FF000000"/>
      <name val="Calibri"/>
      <family val="2"/>
      <scheme val="minor"/>
    </font>
    <font>
      <sz val="12"/>
      <color rgb="FF000000"/>
      <name val="Calibri"/>
      <family val="2"/>
      <scheme val="minor"/>
    </font>
    <font>
      <sz val="11"/>
      <color theme="1"/>
      <name val="Calibri"/>
      <family val="2"/>
      <scheme val="minor"/>
    </font>
    <font>
      <sz val="14"/>
      <color rgb="FF385623"/>
      <name val="Calibri Light"/>
      <family val="2"/>
    </font>
    <font>
      <sz val="9"/>
      <color theme="1"/>
      <name val="Calibri"/>
      <family val="2"/>
      <scheme val="minor"/>
    </font>
    <font>
      <b/>
      <sz val="16"/>
      <color theme="1"/>
      <name val="Calibri"/>
      <family val="2"/>
      <scheme val="minor"/>
    </font>
    <font>
      <b/>
      <sz val="14"/>
      <color theme="1"/>
      <name val="Calibri"/>
      <family val="2"/>
      <scheme val="minor"/>
    </font>
    <font>
      <b/>
      <sz val="14"/>
      <name val="Arial"/>
      <family val="2"/>
    </font>
    <font>
      <b/>
      <sz val="12"/>
      <name val="Calibri"/>
      <family val="2"/>
      <scheme val="minor"/>
    </font>
    <font>
      <b/>
      <sz val="12"/>
      <color theme="0"/>
      <name val="Calibri"/>
      <family val="2"/>
      <scheme val="minor"/>
    </font>
    <font>
      <b/>
      <sz val="12"/>
      <color rgb="FF000000"/>
      <name val="Calibri"/>
      <family val="2"/>
      <scheme val="minor"/>
    </font>
    <font>
      <b/>
      <sz val="11"/>
      <color indexed="81"/>
      <name val="Tahoma"/>
      <family val="2"/>
    </font>
    <font>
      <sz val="14"/>
      <color theme="1"/>
      <name val="Calibri"/>
      <family val="2"/>
      <scheme val="minor"/>
    </font>
    <font>
      <sz val="14"/>
      <color rgb="FF000000"/>
      <name val="Calibri"/>
      <family val="2"/>
      <scheme val="minor"/>
    </font>
    <font>
      <b/>
      <sz val="14"/>
      <color rgb="FF000000"/>
      <name val="Calibri"/>
      <family val="2"/>
      <scheme val="minor"/>
    </font>
    <font>
      <b/>
      <sz val="12"/>
      <color rgb="FFFFFFFF"/>
      <name val="Calibri"/>
      <family val="2"/>
      <scheme val="minor"/>
    </font>
    <font>
      <sz val="12"/>
      <color rgb="FFC00000"/>
      <name val="Calibri"/>
      <family val="2"/>
      <scheme val="minor"/>
    </font>
    <font>
      <vertAlign val="superscript"/>
      <sz val="12"/>
      <color rgb="FF000000"/>
      <name val="Calibri"/>
      <family val="2"/>
      <scheme val="minor"/>
    </font>
  </fonts>
  <fills count="18">
    <fill>
      <patternFill patternType="none"/>
    </fill>
    <fill>
      <patternFill patternType="gray125"/>
    </fill>
    <fill>
      <patternFill patternType="solid">
        <fgColor rgb="FF538135"/>
        <bgColor indexed="64"/>
      </patternFill>
    </fill>
    <fill>
      <patternFill patternType="solid">
        <fgColor rgb="FFFFFFFF"/>
        <bgColor indexed="64"/>
      </patternFill>
    </fill>
    <fill>
      <patternFill patternType="solid">
        <fgColor rgb="FFE2EFDA"/>
        <bgColor indexed="64"/>
      </patternFill>
    </fill>
    <fill>
      <patternFill patternType="solid">
        <fgColor rgb="FF54823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bgColor indexed="64"/>
      </patternFill>
    </fill>
    <fill>
      <patternFill patternType="solid">
        <fgColor theme="6" tint="0.79998168889431442"/>
        <bgColor indexed="65"/>
      </patternFill>
    </fill>
    <fill>
      <patternFill patternType="solid">
        <fgColor rgb="FFE2EFD9"/>
        <bgColor indexed="64"/>
      </patternFill>
    </fill>
    <fill>
      <patternFill patternType="solid">
        <fgColor theme="9" tint="0.79998168889431442"/>
        <bgColor indexed="64"/>
      </patternFill>
    </fill>
    <fill>
      <patternFill patternType="solid">
        <fgColor rgb="FFFEE3DE"/>
        <bgColor indexed="64"/>
      </patternFill>
    </fill>
    <fill>
      <patternFill patternType="solid">
        <fgColor rgb="FFE68982"/>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0" tint="-0.3499862666707357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theme="9" tint="-0.24994659260841701"/>
      </left>
      <right style="thin">
        <color indexed="64"/>
      </right>
      <top style="medium">
        <color theme="9" tint="-0.24994659260841701"/>
      </top>
      <bottom style="thin">
        <color indexed="64"/>
      </bottom>
      <diagonal/>
    </border>
    <border>
      <left style="thin">
        <color indexed="64"/>
      </left>
      <right style="thin">
        <color indexed="64"/>
      </right>
      <top style="medium">
        <color theme="9" tint="-0.24994659260841701"/>
      </top>
      <bottom style="thin">
        <color indexed="64"/>
      </bottom>
      <diagonal/>
    </border>
    <border>
      <left style="thin">
        <color indexed="64"/>
      </left>
      <right style="medium">
        <color theme="9" tint="-0.24994659260841701"/>
      </right>
      <top style="medium">
        <color theme="9" tint="-0.24994659260841701"/>
      </top>
      <bottom style="thin">
        <color indexed="64"/>
      </bottom>
      <diagonal/>
    </border>
    <border>
      <left style="medium">
        <color theme="9" tint="-0.24994659260841701"/>
      </left>
      <right style="thin">
        <color indexed="64"/>
      </right>
      <top style="thin">
        <color indexed="64"/>
      </top>
      <bottom style="thin">
        <color indexed="64"/>
      </bottom>
      <diagonal/>
    </border>
    <border>
      <left style="thin">
        <color indexed="64"/>
      </left>
      <right style="medium">
        <color theme="9" tint="-0.24994659260841701"/>
      </right>
      <top style="thin">
        <color indexed="64"/>
      </top>
      <bottom style="thin">
        <color indexed="64"/>
      </bottom>
      <diagonal/>
    </border>
    <border>
      <left style="medium">
        <color theme="9" tint="-0.2499465926084170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theme="9" tint="-0.24994659260841701"/>
      </right>
      <top style="thin">
        <color indexed="64"/>
      </top>
      <bottom/>
      <diagonal/>
    </border>
    <border>
      <left/>
      <right/>
      <top style="medium">
        <color theme="9"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theme="9" tint="-0.24994659260841701"/>
      </left>
      <right style="thin">
        <color theme="0" tint="-0.14996795556505021"/>
      </right>
      <top style="medium">
        <color theme="9" tint="-0.24994659260841701"/>
      </top>
      <bottom style="thin">
        <color theme="0" tint="-0.14996795556505021"/>
      </bottom>
      <diagonal/>
    </border>
    <border>
      <left style="thin">
        <color theme="0" tint="-0.14996795556505021"/>
      </left>
      <right style="thin">
        <color theme="0" tint="-0.14996795556505021"/>
      </right>
      <top style="medium">
        <color theme="9" tint="-0.24994659260841701"/>
      </top>
      <bottom style="thin">
        <color theme="0" tint="-0.14996795556505021"/>
      </bottom>
      <diagonal/>
    </border>
    <border>
      <left style="thin">
        <color theme="0" tint="-0.14996795556505021"/>
      </left>
      <right style="medium">
        <color theme="9" tint="-0.24994659260841701"/>
      </right>
      <top style="medium">
        <color theme="9" tint="-0.2499465926084170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9" tint="-0.24994659260841701"/>
      </right>
      <top style="thin">
        <color theme="0" tint="-0.14996795556505021"/>
      </top>
      <bottom style="thin">
        <color theme="0" tint="-0.14996795556505021"/>
      </bottom>
      <diagonal/>
    </border>
    <border>
      <left style="medium">
        <color theme="9" tint="-0.24994659260841701"/>
      </left>
      <right style="thin">
        <color theme="0" tint="-0.14996795556505021"/>
      </right>
      <top style="thin">
        <color theme="0" tint="-0.14996795556505021"/>
      </top>
      <bottom style="medium">
        <color theme="9" tint="-0.24994659260841701"/>
      </bottom>
      <diagonal/>
    </border>
    <border>
      <left style="thin">
        <color theme="0" tint="-0.14996795556505021"/>
      </left>
      <right style="thin">
        <color theme="0" tint="-0.14996795556505021"/>
      </right>
      <top style="thin">
        <color theme="0" tint="-0.14996795556505021"/>
      </top>
      <bottom style="medium">
        <color theme="9" tint="-0.24994659260841701"/>
      </bottom>
      <diagonal/>
    </border>
    <border>
      <left style="thin">
        <color theme="0" tint="-0.14996795556505021"/>
      </left>
      <right style="thin">
        <color theme="0" tint="-0.14996795556505021"/>
      </right>
      <top/>
      <bottom style="thin">
        <color theme="0" tint="-0.14996795556505021"/>
      </bottom>
      <diagonal/>
    </border>
    <border>
      <left/>
      <right/>
      <top/>
      <bottom style="thin">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6795556505021"/>
      </left>
      <right/>
      <top style="medium">
        <color theme="9" tint="-0.2499465926084170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style="medium">
        <color theme="9" tint="-0.24994659260841701"/>
      </top>
      <bottom/>
      <diagonal/>
    </border>
    <border>
      <left style="thin">
        <color theme="0" tint="-0.14996795556505021"/>
      </left>
      <right style="thin">
        <color theme="0" tint="-0.14996795556505021"/>
      </right>
      <top style="medium">
        <color theme="9" tint="-0.24994659260841701"/>
      </top>
      <bottom/>
      <diagonal/>
    </border>
    <border>
      <left style="medium">
        <color theme="9" tint="-0.24994659260841701"/>
      </left>
      <right style="thin">
        <color indexed="64"/>
      </right>
      <top style="thin">
        <color indexed="64"/>
      </top>
      <bottom style="medium">
        <color theme="9" tint="-0.24994659260841701"/>
      </bottom>
      <diagonal/>
    </border>
    <border>
      <left style="thin">
        <color indexed="64"/>
      </left>
      <right style="thin">
        <color indexed="64"/>
      </right>
      <top style="thin">
        <color indexed="64"/>
      </top>
      <bottom style="medium">
        <color theme="9" tint="-0.24994659260841701"/>
      </bottom>
      <diagonal/>
    </border>
    <border>
      <left style="thin">
        <color indexed="64"/>
      </left>
      <right style="medium">
        <color theme="9" tint="-0.24994659260841701"/>
      </right>
      <top style="thin">
        <color indexed="64"/>
      </top>
      <bottom style="medium">
        <color theme="9" tint="-0.24994659260841701"/>
      </bottom>
      <diagonal/>
    </border>
    <border>
      <left/>
      <right style="medium">
        <color theme="9" tint="-0.24994659260841701"/>
      </right>
      <top/>
      <bottom/>
      <diagonal/>
    </border>
    <border>
      <left style="medium">
        <color theme="9" tint="-0.24994659260841701"/>
      </left>
      <right style="thin">
        <color theme="0" tint="-0.14993743705557422"/>
      </right>
      <top style="medium">
        <color theme="9" tint="-0.24994659260841701"/>
      </top>
      <bottom style="thin">
        <color theme="0" tint="-0.14993743705557422"/>
      </bottom>
      <diagonal/>
    </border>
    <border>
      <left style="thin">
        <color theme="0" tint="-0.14993743705557422"/>
      </left>
      <right style="thin">
        <color theme="0" tint="-0.14993743705557422"/>
      </right>
      <top style="medium">
        <color theme="9" tint="-0.24994659260841701"/>
      </top>
      <bottom style="thin">
        <color theme="0" tint="-0.14993743705557422"/>
      </bottom>
      <diagonal/>
    </border>
    <border>
      <left style="thin">
        <color theme="0" tint="-0.14993743705557422"/>
      </left>
      <right style="medium">
        <color theme="9" tint="-0.24994659260841701"/>
      </right>
      <top style="medium">
        <color theme="9" tint="-0.24994659260841701"/>
      </top>
      <bottom style="thin">
        <color theme="0" tint="-0.14993743705557422"/>
      </bottom>
      <diagonal/>
    </border>
    <border>
      <left style="medium">
        <color theme="9" tint="-0.2499465926084170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medium">
        <color theme="9" tint="-0.24994659260841701"/>
      </right>
      <top style="thin">
        <color theme="0" tint="-0.14993743705557422"/>
      </top>
      <bottom style="thin">
        <color theme="0" tint="-0.14993743705557422"/>
      </bottom>
      <diagonal/>
    </border>
    <border>
      <left style="medium">
        <color theme="9" tint="-0.24994659260841701"/>
      </left>
      <right style="thin">
        <color theme="0" tint="-0.14993743705557422"/>
      </right>
      <top style="thin">
        <color theme="0" tint="-0.14993743705557422"/>
      </top>
      <bottom style="medium">
        <color theme="9" tint="-0.24994659260841701"/>
      </bottom>
      <diagonal/>
    </border>
    <border>
      <left style="thin">
        <color theme="0" tint="-0.14993743705557422"/>
      </left>
      <right style="thin">
        <color theme="0" tint="-0.14993743705557422"/>
      </right>
      <top style="thin">
        <color theme="0" tint="-0.14993743705557422"/>
      </top>
      <bottom style="medium">
        <color theme="9" tint="-0.24994659260841701"/>
      </bottom>
      <diagonal/>
    </border>
    <border>
      <left style="thin">
        <color theme="0" tint="-0.14993743705557422"/>
      </left>
      <right style="medium">
        <color theme="9" tint="-0.24994659260841701"/>
      </right>
      <top style="thin">
        <color theme="0" tint="-0.14993743705557422"/>
      </top>
      <bottom style="medium">
        <color theme="9" tint="-0.24994659260841701"/>
      </bottom>
      <diagonal/>
    </border>
    <border>
      <left style="thin">
        <color theme="0" tint="-0.14993743705557422"/>
      </left>
      <right style="thin">
        <color theme="0" tint="-0.14993743705557422"/>
      </right>
      <top/>
      <bottom style="medium">
        <color theme="9" tint="-0.24994659260841701"/>
      </bottom>
      <diagonal/>
    </border>
    <border>
      <left style="thin">
        <color theme="0" tint="-0.14993743705557422"/>
      </left>
      <right style="medium">
        <color theme="9" tint="-0.24994659260841701"/>
      </right>
      <top/>
      <bottom style="medium">
        <color theme="9" tint="-0.24994659260841701"/>
      </bottom>
      <diagonal/>
    </border>
    <border>
      <left/>
      <right/>
      <top style="medium">
        <color theme="9" tint="-0.24994659260841701"/>
      </top>
      <bottom style="medium">
        <color theme="9" tint="-0.24994659260841701"/>
      </bottom>
      <diagonal/>
    </border>
    <border>
      <left/>
      <right style="thin">
        <color theme="0" tint="-0.14993743705557422"/>
      </right>
      <top style="medium">
        <color theme="9" tint="-0.24994659260841701"/>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medium">
        <color theme="9" tint="-0.24994659260841701"/>
      </left>
      <right style="thin">
        <color theme="0" tint="-0.34998626667073579"/>
      </right>
      <top style="medium">
        <color theme="9" tint="-0.24994659260841701"/>
      </top>
      <bottom style="thin">
        <color theme="0" tint="-0.34998626667073579"/>
      </bottom>
      <diagonal/>
    </border>
    <border>
      <left style="thin">
        <color theme="0" tint="-0.34998626667073579"/>
      </left>
      <right style="thin">
        <color theme="0" tint="-0.34998626667073579"/>
      </right>
      <top style="medium">
        <color theme="9" tint="-0.24994659260841701"/>
      </top>
      <bottom style="thin">
        <color theme="0" tint="-0.34998626667073579"/>
      </bottom>
      <diagonal/>
    </border>
    <border>
      <left style="thin">
        <color theme="0" tint="-0.34998626667073579"/>
      </left>
      <right style="medium">
        <color theme="9" tint="-0.24994659260841701"/>
      </right>
      <top style="medium">
        <color theme="9" tint="-0.24994659260841701"/>
      </top>
      <bottom style="thin">
        <color theme="0" tint="-0.34998626667073579"/>
      </bottom>
      <diagonal/>
    </border>
    <border>
      <left style="medium">
        <color theme="9"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9" tint="-0.24994659260841701"/>
      </right>
      <top style="thin">
        <color theme="0" tint="-0.34998626667073579"/>
      </top>
      <bottom style="thin">
        <color theme="0" tint="-0.34998626667073579"/>
      </bottom>
      <diagonal/>
    </border>
    <border>
      <left style="medium">
        <color theme="9" tint="-0.24994659260841701"/>
      </left>
      <right style="thin">
        <color theme="0" tint="-0.34998626667073579"/>
      </right>
      <top style="thin">
        <color theme="0" tint="-0.34998626667073579"/>
      </top>
      <bottom style="medium">
        <color theme="9" tint="-0.24994659260841701"/>
      </bottom>
      <diagonal/>
    </border>
    <border>
      <left style="thin">
        <color theme="0" tint="-0.34998626667073579"/>
      </left>
      <right style="thin">
        <color theme="0" tint="-0.34998626667073579"/>
      </right>
      <top style="thin">
        <color theme="0" tint="-0.34998626667073579"/>
      </top>
      <bottom style="medium">
        <color theme="9" tint="-0.24994659260841701"/>
      </bottom>
      <diagonal/>
    </border>
    <border>
      <left style="thin">
        <color theme="0" tint="-0.34998626667073579"/>
      </left>
      <right style="medium">
        <color theme="9" tint="-0.24994659260841701"/>
      </right>
      <top style="thin">
        <color theme="0" tint="-0.34998626667073579"/>
      </top>
      <bottom style="medium">
        <color theme="9" tint="-0.24994659260841701"/>
      </bottom>
      <diagonal/>
    </border>
    <border>
      <left style="thin">
        <color theme="0" tint="-0.34998626667073579"/>
      </left>
      <right style="thin">
        <color theme="0" tint="-0.34998626667073579"/>
      </right>
      <top/>
      <bottom style="medium">
        <color theme="9" tint="-0.24994659260841701"/>
      </bottom>
      <diagonal/>
    </border>
    <border>
      <left style="thin">
        <color theme="0" tint="-0.34998626667073579"/>
      </left>
      <right style="medium">
        <color theme="9" tint="-0.24994659260841701"/>
      </right>
      <top/>
      <bottom style="medium">
        <color theme="9" tint="-0.24994659260841701"/>
      </bottom>
      <diagonal/>
    </border>
    <border>
      <left style="medium">
        <color theme="9" tint="-0.24994659260841701"/>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9" tint="-0.24994659260841701"/>
      </right>
      <top style="thin">
        <color theme="0" tint="-0.34998626667073579"/>
      </top>
      <bottom/>
      <diagonal/>
    </border>
    <border>
      <left style="medium">
        <color theme="9" tint="-0.24994659260841701"/>
      </left>
      <right style="thin">
        <color theme="0" tint="-0.34998626667073579"/>
      </right>
      <top/>
      <bottom style="medium">
        <color theme="9" tint="-0.24994659260841701"/>
      </bottom>
      <diagonal/>
    </border>
    <border>
      <left style="thin">
        <color theme="0" tint="-0.34998626667073579"/>
      </left>
      <right/>
      <top style="medium">
        <color theme="9" tint="-0.24994659260841701"/>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medium">
        <color theme="9" tint="-0.24994659260841701"/>
      </bottom>
      <diagonal/>
    </border>
    <border>
      <left style="thin">
        <color theme="0" tint="-0.34998626667073579"/>
      </left>
      <right/>
      <top style="thin">
        <color theme="0" tint="-0.34998626667073579"/>
      </top>
      <bottom style="medium">
        <color theme="9" tint="-0.24994659260841701"/>
      </bottom>
      <diagonal/>
    </border>
    <border>
      <left style="thin">
        <color theme="0" tint="-0.34998626667073579"/>
      </left>
      <right/>
      <top style="thin">
        <color theme="0" tint="-0.34998626667073579"/>
      </top>
      <bottom/>
      <diagonal/>
    </border>
    <border>
      <left style="medium">
        <color rgb="FFA8D08D"/>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rgb="FFA8D08D"/>
      </right>
      <top style="thin">
        <color theme="0" tint="-0.34998626667073579"/>
      </top>
      <bottom style="thin">
        <color theme="0" tint="-0.34998626667073579"/>
      </bottom>
      <diagonal/>
    </border>
    <border>
      <left style="medium">
        <color rgb="FFA8D08D"/>
      </left>
      <right style="thin">
        <color theme="0" tint="-0.34998626667073579"/>
      </right>
      <top style="thin">
        <color theme="0" tint="-0.34998626667073579"/>
      </top>
      <bottom style="medium">
        <color rgb="FFA8D08D"/>
      </bottom>
      <diagonal/>
    </border>
    <border>
      <left style="thin">
        <color theme="0" tint="-0.34998626667073579"/>
      </left>
      <right style="thin">
        <color theme="0" tint="-0.34998626667073579"/>
      </right>
      <top style="thin">
        <color theme="0" tint="-0.34998626667073579"/>
      </top>
      <bottom style="medium">
        <color rgb="FFA8D08D"/>
      </bottom>
      <diagonal/>
    </border>
    <border>
      <left style="thin">
        <color theme="0" tint="-0.34998626667073579"/>
      </left>
      <right style="medium">
        <color rgb="FFA8D08D"/>
      </right>
      <top style="thin">
        <color theme="0" tint="-0.34998626667073579"/>
      </top>
      <bottom style="medium">
        <color rgb="FFA8D08D"/>
      </bottom>
      <diagonal/>
    </border>
    <border>
      <left style="medium">
        <color rgb="FFA8D08D"/>
      </left>
      <right/>
      <top style="medium">
        <color rgb="FFA8D08D"/>
      </top>
      <bottom style="thin">
        <color theme="0" tint="-0.34998626667073579"/>
      </bottom>
      <diagonal/>
    </border>
    <border>
      <left/>
      <right/>
      <top style="medium">
        <color rgb="FFA8D08D"/>
      </top>
      <bottom style="thin">
        <color theme="0" tint="-0.34998626667073579"/>
      </bottom>
      <diagonal/>
    </border>
    <border>
      <left/>
      <right style="medium">
        <color rgb="FFA8D08D"/>
      </right>
      <top style="medium">
        <color rgb="FFA8D08D"/>
      </top>
      <bottom style="thin">
        <color theme="0" tint="-0.34998626667073579"/>
      </bottom>
      <diagonal/>
    </border>
  </borders>
  <cellStyleXfs count="3">
    <xf numFmtId="0" fontId="0" fillId="0" borderId="0"/>
    <xf numFmtId="9" fontId="12" fillId="0" borderId="0" applyFont="0" applyFill="0" applyBorder="0" applyAlignment="0" applyProtection="0"/>
    <xf numFmtId="0" fontId="12" fillId="10" borderId="0" applyNumberFormat="0" applyBorder="0" applyAlignment="0" applyProtection="0"/>
  </cellStyleXfs>
  <cellXfs count="273">
    <xf numFmtId="0" fontId="0" fillId="0" borderId="0" xfId="0"/>
    <xf numFmtId="164" fontId="0" fillId="0" borderId="0" xfId="0" applyNumberFormat="1"/>
    <xf numFmtId="49" fontId="3" fillId="0" borderId="5" xfId="0" applyNumberFormat="1" applyFont="1" applyBorder="1" applyAlignment="1">
      <alignment horizontal="left" vertical="center" indent="2"/>
    </xf>
    <xf numFmtId="0" fontId="3" fillId="0" borderId="5" xfId="0" applyFont="1" applyFill="1" applyBorder="1" applyAlignment="1">
      <alignment horizontal="left" vertical="center" wrapText="1" indent="2"/>
    </xf>
    <xf numFmtId="164" fontId="0" fillId="0" borderId="10" xfId="0" applyNumberFormat="1" applyBorder="1" applyAlignment="1">
      <alignment horizontal="right" vertical="center"/>
    </xf>
    <xf numFmtId="0" fontId="0" fillId="0" borderId="10" xfId="0" applyBorder="1" applyAlignment="1">
      <alignment horizontal="right" vertical="center"/>
    </xf>
    <xf numFmtId="0" fontId="0" fillId="0" borderId="0" xfId="0" applyAlignment="1">
      <alignment horizontal="center" vertical="center"/>
    </xf>
    <xf numFmtId="49" fontId="3" fillId="0" borderId="5" xfId="0" applyNumberFormat="1" applyFont="1" applyBorder="1" applyAlignment="1" applyProtection="1">
      <alignment horizontal="left" vertical="center" indent="2"/>
      <protection locked="0"/>
    </xf>
    <xf numFmtId="0" fontId="14" fillId="0" borderId="0" xfId="0" applyFont="1" applyAlignment="1">
      <alignment vertical="center"/>
    </xf>
    <xf numFmtId="0" fontId="15" fillId="0" borderId="0" xfId="0" applyFont="1" applyAlignment="1">
      <alignment horizontal="left" vertical="center"/>
    </xf>
    <xf numFmtId="0" fontId="16" fillId="0" borderId="0" xfId="0" applyFont="1" applyAlignment="1">
      <alignment horizontal="right"/>
    </xf>
    <xf numFmtId="0" fontId="0" fillId="0" borderId="0" xfId="0" applyBorder="1"/>
    <xf numFmtId="0" fontId="16" fillId="0" borderId="0" xfId="0" applyFont="1" applyBorder="1" applyAlignment="1">
      <alignment horizontal="right"/>
    </xf>
    <xf numFmtId="0" fontId="3" fillId="0" borderId="0" xfId="0" applyFont="1" applyBorder="1" applyAlignment="1">
      <alignment horizontal="center" vertical="center"/>
    </xf>
    <xf numFmtId="0" fontId="3" fillId="0" borderId="0" xfId="0" applyFont="1" applyBorder="1" applyAlignment="1">
      <alignment horizontal="right"/>
    </xf>
    <xf numFmtId="2" fontId="0" fillId="0" borderId="0" xfId="0" applyNumberFormat="1" applyBorder="1" applyAlignment="1">
      <alignment horizontal="center" vertical="center"/>
    </xf>
    <xf numFmtId="0" fontId="0" fillId="0" borderId="2" xfId="0" applyFill="1" applyBorder="1"/>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8" fillId="0" borderId="5" xfId="0" applyFont="1" applyFill="1" applyBorder="1" applyAlignment="1">
      <alignment horizontal="right"/>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0" xfId="0" applyFont="1" applyFill="1" applyBorder="1" applyAlignment="1">
      <alignment horizontal="center" vertical="center"/>
    </xf>
    <xf numFmtId="0" fontId="19" fillId="6" borderId="5" xfId="2" applyFont="1" applyFill="1" applyBorder="1" applyAlignment="1">
      <alignment horizontal="center" vertical="center"/>
    </xf>
    <xf numFmtId="164"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8" fillId="6" borderId="6" xfId="0" applyFont="1" applyFill="1" applyBorder="1" applyAlignment="1">
      <alignment horizontal="center" vertical="center"/>
    </xf>
    <xf numFmtId="49" fontId="8" fillId="0" borderId="5" xfId="2" applyNumberFormat="1" applyFont="1" applyFill="1" applyBorder="1" applyAlignment="1">
      <alignment horizontal="right" vertical="center"/>
    </xf>
    <xf numFmtId="166" fontId="3" fillId="8" borderId="1" xfId="0" applyNumberFormat="1" applyFont="1" applyFill="1" applyBorder="1" applyAlignment="1">
      <alignment horizontal="center" vertical="center"/>
    </xf>
    <xf numFmtId="166" fontId="3" fillId="8" borderId="6" xfId="0" applyNumberFormat="1" applyFont="1" applyFill="1" applyBorder="1" applyAlignment="1">
      <alignment horizontal="center" vertical="center"/>
    </xf>
    <xf numFmtId="166" fontId="0" fillId="0" borderId="0" xfId="0" applyNumberFormat="1"/>
    <xf numFmtId="166" fontId="3" fillId="6" borderId="1" xfId="0" applyNumberFormat="1" applyFont="1" applyFill="1" applyBorder="1"/>
    <xf numFmtId="166" fontId="3" fillId="6" borderId="6" xfId="0" applyNumberFormat="1" applyFont="1" applyFill="1" applyBorder="1"/>
    <xf numFmtId="166" fontId="3" fillId="14" borderId="1" xfId="0" applyNumberFormat="1" applyFont="1" applyFill="1" applyBorder="1" applyAlignment="1">
      <alignment horizontal="center" vertical="center"/>
    </xf>
    <xf numFmtId="166" fontId="3" fillId="14" borderId="6" xfId="0" applyNumberFormat="1" applyFont="1" applyFill="1" applyBorder="1" applyAlignment="1">
      <alignment horizontal="center" vertical="center"/>
    </xf>
    <xf numFmtId="49" fontId="8" fillId="6" borderId="5" xfId="2" applyNumberFormat="1" applyFont="1" applyFill="1" applyBorder="1" applyAlignment="1">
      <alignment horizontal="right" vertical="center"/>
    </xf>
    <xf numFmtId="166" fontId="3" fillId="6" borderId="1" xfId="0" applyNumberFormat="1" applyFont="1" applyFill="1" applyBorder="1" applyAlignment="1">
      <alignment horizontal="center" vertical="center"/>
    </xf>
    <xf numFmtId="166" fontId="3" fillId="6" borderId="6" xfId="0" applyNumberFormat="1" applyFont="1" applyFill="1" applyBorder="1" applyAlignment="1">
      <alignment horizontal="center" vertical="center"/>
    </xf>
    <xf numFmtId="0" fontId="8" fillId="0" borderId="5" xfId="0" applyFont="1" applyFill="1" applyBorder="1" applyAlignment="1">
      <alignment horizontal="left" indent="2"/>
    </xf>
    <xf numFmtId="2" fontId="3" fillId="0" borderId="1" xfId="0" applyNumberFormat="1" applyFont="1" applyFill="1" applyBorder="1" applyAlignment="1">
      <alignment horizontal="center" vertical="center"/>
    </xf>
    <xf numFmtId="2" fontId="3" fillId="0" borderId="6" xfId="0" applyNumberFormat="1" applyFont="1" applyFill="1" applyBorder="1" applyAlignment="1">
      <alignment horizontal="center" vertical="center"/>
    </xf>
    <xf numFmtId="0" fontId="8" fillId="0" borderId="5" xfId="2" applyFont="1" applyFill="1" applyBorder="1" applyAlignment="1">
      <alignment horizontal="left" vertical="center" indent="2"/>
    </xf>
    <xf numFmtId="166" fontId="3" fillId="0" borderId="1" xfId="0" applyNumberFormat="1" applyFont="1" applyBorder="1" applyAlignment="1">
      <alignment horizontal="center" vertical="center"/>
    </xf>
    <xf numFmtId="166" fontId="3" fillId="0" borderId="6" xfId="0" applyNumberFormat="1" applyFont="1" applyBorder="1" applyAlignment="1">
      <alignment horizontal="center" vertical="center"/>
    </xf>
    <xf numFmtId="2" fontId="3" fillId="0" borderId="1" xfId="0" applyNumberFormat="1" applyFont="1" applyBorder="1" applyAlignment="1">
      <alignment horizontal="center" vertical="center"/>
    </xf>
    <xf numFmtId="0" fontId="0" fillId="0" borderId="1" xfId="0" applyBorder="1"/>
    <xf numFmtId="0" fontId="0" fillId="0" borderId="6" xfId="0" applyBorder="1"/>
    <xf numFmtId="0" fontId="8" fillId="0" borderId="29" xfId="2" applyFont="1" applyFill="1" applyBorder="1" applyAlignment="1">
      <alignment horizontal="left" vertical="center" indent="2"/>
    </xf>
    <xf numFmtId="9" fontId="3" fillId="0" borderId="30" xfId="0" applyNumberFormat="1"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0" xfId="0" applyFont="1"/>
    <xf numFmtId="0" fontId="3" fillId="0" borderId="0" xfId="0" applyFont="1" applyAlignment="1">
      <alignment horizontal="center" vertical="center"/>
    </xf>
    <xf numFmtId="166" fontId="3" fillId="17" borderId="1" xfId="0" applyNumberFormat="1" applyFont="1" applyFill="1" applyBorder="1" applyAlignment="1">
      <alignment horizontal="center" vertical="center"/>
    </xf>
    <xf numFmtId="166" fontId="3" fillId="12" borderId="1" xfId="0" applyNumberFormat="1" applyFont="1" applyFill="1" applyBorder="1" applyAlignment="1" applyProtection="1">
      <alignment horizontal="center" vertical="center"/>
      <protection locked="0"/>
    </xf>
    <xf numFmtId="166" fontId="3" fillId="12" borderId="6" xfId="0" applyNumberFormat="1" applyFont="1" applyFill="1" applyBorder="1" applyAlignment="1" applyProtection="1">
      <alignment horizontal="center" vertical="center"/>
      <protection locked="0"/>
    </xf>
    <xf numFmtId="166" fontId="3" fillId="13" borderId="1" xfId="0" applyNumberFormat="1" applyFont="1" applyFill="1" applyBorder="1" applyAlignment="1" applyProtection="1">
      <alignment horizontal="center" vertical="center"/>
      <protection locked="0"/>
    </xf>
    <xf numFmtId="166" fontId="3" fillId="13" borderId="6" xfId="0" applyNumberFormat="1"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49" fontId="3" fillId="0" borderId="5" xfId="2" applyNumberFormat="1" applyFont="1" applyFill="1" applyBorder="1" applyAlignment="1" applyProtection="1">
      <alignment horizontal="left" vertical="center" indent="2"/>
      <protection locked="0"/>
    </xf>
    <xf numFmtId="49" fontId="8" fillId="0" borderId="5" xfId="2" applyNumberFormat="1" applyFont="1" applyFill="1" applyBorder="1" applyAlignment="1" applyProtection="1">
      <alignment horizontal="right" vertical="center"/>
      <protection locked="0"/>
    </xf>
    <xf numFmtId="0" fontId="3" fillId="0" borderId="5" xfId="2" applyFont="1" applyFill="1" applyBorder="1" applyAlignment="1" applyProtection="1">
      <alignment horizontal="left" vertical="center" wrapText="1" indent="2"/>
      <protection locked="0"/>
    </xf>
    <xf numFmtId="9" fontId="17" fillId="0" borderId="0" xfId="1" applyFont="1" applyBorder="1" applyAlignment="1" applyProtection="1">
      <alignment horizontal="center"/>
      <protection locked="0"/>
    </xf>
    <xf numFmtId="165" fontId="8" fillId="0" borderId="0" xfId="0" applyNumberFormat="1" applyFont="1" applyBorder="1" applyAlignment="1" applyProtection="1">
      <alignment horizontal="center" vertical="center"/>
      <protection locked="0"/>
    </xf>
    <xf numFmtId="0" fontId="8" fillId="0" borderId="32" xfId="2" applyFont="1" applyFill="1" applyBorder="1" applyAlignment="1">
      <alignment horizontal="left" vertical="center" indent="2"/>
    </xf>
    <xf numFmtId="0" fontId="0" fillId="0" borderId="0" xfId="0" applyProtection="1"/>
    <xf numFmtId="0" fontId="10" fillId="0" borderId="11" xfId="0" applyFont="1" applyFill="1" applyBorder="1" applyAlignment="1" applyProtection="1">
      <alignment horizontal="left" vertical="center" wrapText="1" indent="1"/>
    </xf>
    <xf numFmtId="0" fontId="10" fillId="0" borderId="11" xfId="0" applyFont="1" applyFill="1" applyBorder="1" applyAlignment="1" applyProtection="1">
      <alignment horizontal="center" vertical="center" wrapText="1"/>
    </xf>
    <xf numFmtId="0" fontId="0" fillId="0" borderId="11" xfId="0" applyFill="1" applyBorder="1" applyProtection="1"/>
    <xf numFmtId="0" fontId="0" fillId="0" borderId="0" xfId="0" applyAlignment="1">
      <alignment horizontal="right"/>
    </xf>
    <xf numFmtId="0" fontId="0" fillId="0" borderId="0" xfId="0" applyAlignment="1" applyProtection="1">
      <alignment horizontal="center" wrapText="1"/>
    </xf>
    <xf numFmtId="0" fontId="3" fillId="16" borderId="0" xfId="0" applyFont="1" applyFill="1" applyAlignment="1" applyProtection="1">
      <alignment horizontal="left" vertical="center" wrapText="1"/>
    </xf>
    <xf numFmtId="0" fontId="23" fillId="8" borderId="33" xfId="0" applyFont="1" applyFill="1" applyBorder="1" applyAlignment="1" applyProtection="1">
      <alignment horizontal="center" vertical="center" wrapText="1"/>
    </xf>
    <xf numFmtId="0" fontId="23" fillId="8" borderId="34" xfId="0" applyFont="1" applyFill="1" applyBorder="1" applyAlignment="1" applyProtection="1">
      <alignment horizontal="center" vertical="center" wrapText="1"/>
    </xf>
    <xf numFmtId="0" fontId="23" fillId="8" borderId="35" xfId="0" applyFont="1" applyFill="1" applyBorder="1" applyAlignment="1" applyProtection="1">
      <alignment horizontal="center" vertical="center" wrapText="1"/>
    </xf>
    <xf numFmtId="0" fontId="23" fillId="8" borderId="36" xfId="0" applyFont="1" applyFill="1" applyBorder="1" applyAlignment="1" applyProtection="1">
      <alignment vertical="center" wrapText="1"/>
    </xf>
    <xf numFmtId="0" fontId="23" fillId="0" borderId="37" xfId="0" applyFont="1" applyFill="1" applyBorder="1" applyAlignment="1" applyProtection="1">
      <alignment horizontal="center" vertical="center" wrapText="1"/>
      <protection locked="0"/>
    </xf>
    <xf numFmtId="9" fontId="23" fillId="0" borderId="37" xfId="0" applyNumberFormat="1" applyFont="1" applyFill="1" applyBorder="1" applyAlignment="1" applyProtection="1">
      <alignment horizontal="center" vertical="center" wrapText="1"/>
      <protection locked="0"/>
    </xf>
    <xf numFmtId="0" fontId="23" fillId="8" borderId="39" xfId="0" applyFont="1" applyFill="1" applyBorder="1" applyAlignment="1" applyProtection="1">
      <alignment vertical="center" wrapText="1"/>
    </xf>
    <xf numFmtId="0" fontId="23" fillId="0" borderId="40" xfId="0" applyFont="1" applyFill="1" applyBorder="1" applyAlignment="1" applyProtection="1">
      <alignment horizontal="center" vertical="center" wrapText="1"/>
      <protection locked="0"/>
    </xf>
    <xf numFmtId="9" fontId="23" fillId="0" borderId="40" xfId="0" applyNumberFormat="1" applyFont="1" applyFill="1" applyBorder="1" applyAlignment="1" applyProtection="1">
      <alignment horizontal="center" vertical="center" wrapText="1"/>
      <protection locked="0"/>
    </xf>
    <xf numFmtId="0" fontId="24" fillId="0" borderId="10" xfId="0" applyFont="1" applyFill="1" applyBorder="1" applyAlignment="1" applyProtection="1">
      <alignment horizontal="left" vertical="center" wrapText="1"/>
    </xf>
    <xf numFmtId="0" fontId="25" fillId="2" borderId="2" xfId="0" applyFont="1" applyFill="1" applyBorder="1" applyAlignment="1">
      <alignment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11" fillId="3" borderId="5" xfId="0" applyFont="1" applyFill="1" applyBorder="1" applyAlignment="1">
      <alignment horizontal="left" vertical="center" wrapText="1" indent="2"/>
    </xf>
    <xf numFmtId="164" fontId="11" fillId="0" borderId="1" xfId="0" applyNumberFormat="1" applyFont="1" applyBorder="1" applyAlignment="1" applyProtection="1">
      <alignment horizontal="center" vertical="center" wrapText="1"/>
      <protection locked="0"/>
    </xf>
    <xf numFmtId="164" fontId="11" fillId="0" borderId="6" xfId="0" applyNumberFormat="1" applyFont="1" applyBorder="1" applyAlignment="1" applyProtection="1">
      <alignment horizontal="right" vertical="center" wrapText="1"/>
      <protection locked="0"/>
    </xf>
    <xf numFmtId="0" fontId="20" fillId="3" borderId="5" xfId="0" applyFont="1" applyFill="1" applyBorder="1" applyAlignment="1">
      <alignment horizontal="right" vertical="center" wrapText="1"/>
    </xf>
    <xf numFmtId="164" fontId="20" fillId="0" borderId="1" xfId="0" applyNumberFormat="1" applyFont="1" applyBorder="1" applyAlignment="1">
      <alignment horizontal="center" vertical="center" wrapText="1"/>
    </xf>
    <xf numFmtId="164" fontId="20" fillId="0" borderId="6" xfId="0" applyNumberFormat="1" applyFont="1" applyBorder="1" applyAlignment="1">
      <alignment horizontal="right" vertical="center" wrapText="1"/>
    </xf>
    <xf numFmtId="164" fontId="26" fillId="0" borderId="1" xfId="0" applyNumberFormat="1" applyFont="1" applyBorder="1" applyAlignment="1" applyProtection="1">
      <alignment horizontal="center" vertical="center" wrapText="1"/>
      <protection locked="0"/>
    </xf>
    <xf numFmtId="164" fontId="26" fillId="0" borderId="6" xfId="0" applyNumberFormat="1" applyFont="1" applyBorder="1" applyAlignment="1" applyProtection="1">
      <alignment horizontal="right" vertical="center" wrapText="1"/>
      <protection locked="0"/>
    </xf>
    <xf numFmtId="164" fontId="20" fillId="4" borderId="1" xfId="0" applyNumberFormat="1" applyFont="1" applyFill="1" applyBorder="1" applyAlignment="1">
      <alignment horizontal="center" vertical="center" wrapText="1"/>
    </xf>
    <xf numFmtId="164" fontId="20" fillId="4" borderId="6" xfId="0" applyNumberFormat="1" applyFont="1" applyFill="1" applyBorder="1" applyAlignment="1">
      <alignment horizontal="right" vertical="center" wrapText="1"/>
    </xf>
    <xf numFmtId="0" fontId="25" fillId="5" borderId="5" xfId="0" applyFont="1" applyFill="1" applyBorder="1" applyAlignment="1">
      <alignment vertical="center"/>
    </xf>
    <xf numFmtId="0" fontId="25" fillId="2"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3" fillId="3" borderId="5" xfId="0" applyFont="1" applyFill="1" applyBorder="1" applyAlignment="1">
      <alignment horizontal="left" vertical="center" wrapText="1" indent="2"/>
    </xf>
    <xf numFmtId="164" fontId="3" fillId="8" borderId="1" xfId="0" applyNumberFormat="1" applyFont="1" applyFill="1" applyBorder="1" applyAlignment="1" applyProtection="1">
      <alignment vertical="center"/>
      <protection locked="0"/>
    </xf>
    <xf numFmtId="8" fontId="3" fillId="0" borderId="6" xfId="0" applyNumberFormat="1" applyFont="1" applyBorder="1" applyAlignment="1" applyProtection="1">
      <alignment horizontal="right" vertical="center"/>
      <protection locked="0"/>
    </xf>
    <xf numFmtId="0" fontId="3" fillId="3" borderId="5" xfId="0" applyFont="1" applyFill="1" applyBorder="1" applyAlignment="1" applyProtection="1">
      <alignment horizontal="left" vertical="center" wrapText="1" indent="2"/>
      <protection locked="0"/>
    </xf>
    <xf numFmtId="0" fontId="8" fillId="0" borderId="5" xfId="0" applyFont="1" applyBorder="1" applyAlignment="1">
      <alignment horizontal="right" vertical="center"/>
    </xf>
    <xf numFmtId="164" fontId="8" fillId="8" borderId="1" xfId="0" applyNumberFormat="1" applyFont="1" applyFill="1" applyBorder="1" applyAlignment="1">
      <alignment horizontal="center" vertical="center"/>
    </xf>
    <xf numFmtId="164" fontId="8" fillId="4" borderId="6" xfId="0" applyNumberFormat="1" applyFont="1" applyFill="1" applyBorder="1" applyAlignment="1">
      <alignment horizontal="right" vertical="center"/>
    </xf>
    <xf numFmtId="0" fontId="25" fillId="2" borderId="5" xfId="0" applyFont="1" applyFill="1" applyBorder="1" applyAlignment="1">
      <alignment vertical="center"/>
    </xf>
    <xf numFmtId="164" fontId="3" fillId="0" borderId="1" xfId="0" applyNumberFormat="1" applyFont="1" applyBorder="1" applyAlignment="1" applyProtection="1">
      <alignment horizontal="center" vertical="center" wrapText="1"/>
      <protection locked="0"/>
    </xf>
    <xf numFmtId="8" fontId="3" fillId="0" borderId="6" xfId="0" applyNumberFormat="1" applyFont="1" applyBorder="1" applyAlignment="1" applyProtection="1">
      <alignment horizontal="right" vertical="center" wrapText="1"/>
      <protection locked="0"/>
    </xf>
    <xf numFmtId="0" fontId="8" fillId="3" borderId="5" xfId="0" applyFont="1" applyFill="1" applyBorder="1" applyAlignment="1">
      <alignment horizontal="right" vertical="center" wrapText="1"/>
    </xf>
    <xf numFmtId="164" fontId="8" fillId="4" borderId="1" xfId="0" applyNumberFormat="1" applyFont="1" applyFill="1" applyBorder="1" applyAlignment="1">
      <alignment horizontal="center" vertical="center" wrapText="1"/>
    </xf>
    <xf numFmtId="164" fontId="8" fillId="4" borderId="6" xfId="0" applyNumberFormat="1" applyFont="1" applyFill="1" applyBorder="1" applyAlignment="1">
      <alignment horizontal="right" vertical="center" wrapText="1"/>
    </xf>
    <xf numFmtId="0" fontId="25" fillId="2" borderId="5" xfId="0" applyFont="1" applyFill="1" applyBorder="1" applyAlignment="1">
      <alignment vertical="center" wrapText="1"/>
    </xf>
    <xf numFmtId="0" fontId="11" fillId="3" borderId="5" xfId="0" applyFont="1" applyFill="1" applyBorder="1" applyAlignment="1" applyProtection="1">
      <alignment horizontal="left" vertical="center" wrapText="1" indent="2"/>
      <protection locked="0"/>
    </xf>
    <xf numFmtId="0" fontId="19" fillId="6" borderId="5" xfId="0" applyFont="1" applyFill="1" applyBorder="1" applyAlignment="1">
      <alignment horizontal="left" vertical="center" wrapText="1"/>
    </xf>
    <xf numFmtId="164" fontId="3" fillId="0" borderId="1" xfId="0" applyNumberFormat="1" applyFont="1" applyFill="1" applyBorder="1" applyAlignment="1" applyProtection="1">
      <alignment horizontal="center" vertical="center" wrapText="1"/>
    </xf>
    <xf numFmtId="164" fontId="3" fillId="0" borderId="6" xfId="0" applyNumberFormat="1" applyFont="1" applyFill="1" applyBorder="1" applyAlignment="1" applyProtection="1">
      <alignment horizontal="right" vertical="center" wrapText="1"/>
    </xf>
    <xf numFmtId="164" fontId="3" fillId="0" borderId="1" xfId="0" applyNumberFormat="1" applyFont="1" applyFill="1" applyBorder="1" applyAlignment="1" applyProtection="1">
      <alignment horizontal="center" vertical="center" wrapText="1"/>
      <protection locked="0"/>
    </xf>
    <xf numFmtId="164" fontId="3" fillId="0" borderId="6" xfId="0" applyNumberFormat="1" applyFont="1" applyFill="1" applyBorder="1" applyAlignment="1" applyProtection="1">
      <alignment horizontal="right" vertical="center" wrapText="1"/>
      <protection locked="0"/>
    </xf>
    <xf numFmtId="164" fontId="8" fillId="0" borderId="1" xfId="0" applyNumberFormat="1" applyFont="1" applyFill="1" applyBorder="1" applyAlignment="1">
      <alignment horizontal="center" vertical="center" wrapText="1"/>
    </xf>
    <xf numFmtId="164" fontId="8" fillId="0" borderId="6" xfId="0" applyNumberFormat="1" applyFont="1" applyFill="1" applyBorder="1" applyAlignment="1">
      <alignment horizontal="right" vertical="center" wrapText="1"/>
    </xf>
    <xf numFmtId="0" fontId="25" fillId="2" borderId="5" xfId="0" applyFont="1" applyFill="1" applyBorder="1" applyAlignment="1">
      <alignment horizontal="justify" vertical="center" wrapText="1"/>
    </xf>
    <xf numFmtId="0" fontId="3" fillId="0" borderId="5" xfId="0" applyFont="1" applyBorder="1" applyAlignment="1">
      <alignment horizontal="right" vertical="center" wrapText="1"/>
    </xf>
    <xf numFmtId="164" fontId="3" fillId="0" borderId="1" xfId="0" applyNumberFormat="1" applyFont="1" applyBorder="1" applyAlignment="1">
      <alignment horizontal="center" vertical="center" wrapText="1"/>
    </xf>
    <xf numFmtId="164" fontId="3" fillId="0" borderId="6" xfId="0" applyNumberFormat="1" applyFont="1" applyBorder="1" applyAlignment="1">
      <alignment horizontal="right" vertical="center" wrapText="1"/>
    </xf>
    <xf numFmtId="0" fontId="11" fillId="3" borderId="5" xfId="0" applyFont="1" applyFill="1" applyBorder="1" applyAlignment="1">
      <alignment horizontal="right" vertical="center" wrapText="1"/>
    </xf>
    <xf numFmtId="164" fontId="11" fillId="0" borderId="1" xfId="0" applyNumberFormat="1" applyFont="1" applyBorder="1" applyAlignment="1">
      <alignment horizontal="center" vertical="center" wrapText="1"/>
    </xf>
    <xf numFmtId="164" fontId="11" fillId="0" borderId="6" xfId="0" applyNumberFormat="1" applyFont="1" applyBorder="1" applyAlignment="1">
      <alignment horizontal="right" vertical="center" wrapText="1"/>
    </xf>
    <xf numFmtId="164" fontId="26" fillId="0" borderId="1" xfId="0" applyNumberFormat="1" applyFont="1" applyBorder="1" applyAlignment="1">
      <alignment horizontal="center" vertical="center" wrapText="1"/>
    </xf>
    <xf numFmtId="164" fontId="26" fillId="0" borderId="6" xfId="0" applyNumberFormat="1" applyFont="1" applyBorder="1" applyAlignment="1">
      <alignment horizontal="right" vertical="center" wrapText="1"/>
    </xf>
    <xf numFmtId="0" fontId="25" fillId="5" borderId="5" xfId="0" applyFont="1" applyFill="1" applyBorder="1" applyAlignment="1">
      <alignment vertical="center" wrapText="1"/>
    </xf>
    <xf numFmtId="0" fontId="20" fillId="3" borderId="7" xfId="0" applyFont="1" applyFill="1" applyBorder="1" applyAlignment="1">
      <alignment horizontal="right" vertical="center" wrapText="1"/>
    </xf>
    <xf numFmtId="164" fontId="20" fillId="4" borderId="8" xfId="0" applyNumberFormat="1" applyFont="1" applyFill="1" applyBorder="1" applyAlignment="1">
      <alignment horizontal="center" vertical="center" wrapText="1"/>
    </xf>
    <xf numFmtId="164" fontId="20" fillId="4" borderId="9" xfId="0" applyNumberFormat="1" applyFont="1" applyFill="1" applyBorder="1" applyAlignment="1">
      <alignment horizontal="right" vertical="center" wrapText="1"/>
    </xf>
    <xf numFmtId="164" fontId="22" fillId="0" borderId="11" xfId="0" applyNumberFormat="1" applyFont="1" applyBorder="1" applyAlignment="1" applyProtection="1">
      <alignment horizontal="right"/>
      <protection locked="0"/>
    </xf>
    <xf numFmtId="0" fontId="22" fillId="0" borderId="11" xfId="0" applyFont="1" applyBorder="1" applyAlignment="1" applyProtection="1">
      <alignment horizontal="center" vertical="center"/>
      <protection locked="0"/>
    </xf>
    <xf numFmtId="164" fontId="23" fillId="0" borderId="11" xfId="0" applyNumberFormat="1" applyFont="1" applyFill="1" applyBorder="1" applyAlignment="1" applyProtection="1">
      <alignment vertical="center" wrapText="1"/>
      <protection locked="0"/>
    </xf>
    <xf numFmtId="0" fontId="23" fillId="0" borderId="11" xfId="0" applyFont="1" applyFill="1" applyBorder="1" applyAlignment="1" applyProtection="1">
      <alignment horizontal="center" vertical="center" wrapText="1"/>
      <protection locked="0"/>
    </xf>
    <xf numFmtId="0" fontId="23" fillId="0" borderId="11" xfId="0" applyFont="1" applyFill="1" applyBorder="1" applyAlignment="1" applyProtection="1">
      <alignment vertical="center" wrapText="1"/>
      <protection locked="0"/>
    </xf>
    <xf numFmtId="0" fontId="23" fillId="0" borderId="20" xfId="0" applyFont="1" applyFill="1" applyBorder="1" applyAlignment="1" applyProtection="1">
      <alignment vertical="center" wrapText="1"/>
      <protection locked="0"/>
    </xf>
    <xf numFmtId="0" fontId="23" fillId="0" borderId="20"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protection locked="0"/>
    </xf>
    <xf numFmtId="0" fontId="3" fillId="6" borderId="23" xfId="0" applyFont="1" applyFill="1" applyBorder="1" applyAlignment="1" applyProtection="1">
      <alignment horizontal="center" vertical="center"/>
    </xf>
    <xf numFmtId="0" fontId="19" fillId="6" borderId="23" xfId="0" applyFont="1" applyFill="1" applyBorder="1" applyAlignment="1">
      <alignment horizontal="center" vertical="center" wrapText="1"/>
    </xf>
    <xf numFmtId="0" fontId="3" fillId="7" borderId="53" xfId="0" applyFont="1" applyFill="1" applyBorder="1" applyAlignment="1">
      <alignment vertical="center"/>
    </xf>
    <xf numFmtId="0" fontId="11" fillId="7" borderId="53" xfId="0" applyFont="1" applyFill="1" applyBorder="1" applyAlignment="1">
      <alignment horizontal="left" vertical="center" wrapText="1"/>
    </xf>
    <xf numFmtId="0" fontId="3" fillId="7" borderId="55" xfId="0" applyFont="1" applyFill="1" applyBorder="1" applyAlignment="1">
      <alignment vertical="center"/>
    </xf>
    <xf numFmtId="0" fontId="3" fillId="0" borderId="56" xfId="0" applyFont="1" applyFill="1" applyBorder="1" applyAlignment="1" applyProtection="1">
      <alignment horizontal="center" vertical="center"/>
      <protection locked="0"/>
    </xf>
    <xf numFmtId="0" fontId="19" fillId="6" borderId="50" xfId="0" applyFont="1" applyFill="1" applyBorder="1"/>
    <xf numFmtId="0" fontId="19" fillId="6" borderId="51" xfId="0" applyFont="1" applyFill="1" applyBorder="1" applyAlignment="1">
      <alignment horizontal="center" vertical="center" wrapText="1"/>
    </xf>
    <xf numFmtId="0" fontId="19" fillId="6" borderId="51" xfId="0" applyFont="1" applyFill="1" applyBorder="1" applyAlignment="1">
      <alignment horizontal="center" vertical="center"/>
    </xf>
    <xf numFmtId="0" fontId="19" fillId="6" borderId="52" xfId="0" applyFont="1" applyFill="1" applyBorder="1" applyAlignment="1">
      <alignment horizontal="center" vertical="center"/>
    </xf>
    <xf numFmtId="0" fontId="19" fillId="6" borderId="53" xfId="0" applyFont="1" applyFill="1" applyBorder="1" applyAlignment="1">
      <alignment horizontal="center" vertical="center"/>
    </xf>
    <xf numFmtId="0" fontId="19" fillId="6" borderId="54" xfId="0" applyFont="1" applyFill="1" applyBorder="1" applyAlignment="1">
      <alignment horizontal="center" vertical="center" wrapText="1"/>
    </xf>
    <xf numFmtId="168" fontId="3" fillId="0" borderId="23" xfId="0" applyNumberFormat="1" applyFont="1" applyFill="1" applyBorder="1" applyAlignment="1" applyProtection="1">
      <alignment horizontal="center" vertical="center"/>
      <protection locked="0"/>
    </xf>
    <xf numFmtId="1" fontId="3" fillId="0" borderId="23" xfId="0" applyNumberFormat="1" applyFont="1" applyFill="1" applyBorder="1" applyAlignment="1" applyProtection="1">
      <alignment horizontal="center" vertical="center"/>
      <protection locked="0"/>
    </xf>
    <xf numFmtId="0" fontId="11" fillId="7" borderId="55" xfId="0" applyFont="1" applyFill="1" applyBorder="1" applyAlignment="1">
      <alignment horizontal="left" vertical="center" wrapText="1"/>
    </xf>
    <xf numFmtId="0" fontId="19" fillId="6" borderId="23" xfId="0" applyFont="1" applyFill="1" applyBorder="1" applyAlignment="1" applyProtection="1">
      <alignment horizontal="center" vertical="center"/>
    </xf>
    <xf numFmtId="2" fontId="3" fillId="6" borderId="23" xfId="0" applyNumberFormat="1" applyFont="1" applyFill="1" applyBorder="1" applyAlignment="1" applyProtection="1">
      <alignment horizontal="center" vertical="center"/>
    </xf>
    <xf numFmtId="2" fontId="3" fillId="6" borderId="54" xfId="0" applyNumberFormat="1" applyFont="1" applyFill="1" applyBorder="1" applyAlignment="1" applyProtection="1">
      <alignment horizontal="center" vertical="center"/>
    </xf>
    <xf numFmtId="0" fontId="19" fillId="6" borderId="23" xfId="0" applyFont="1" applyFill="1" applyBorder="1" applyAlignment="1" applyProtection="1">
      <alignment horizontal="center" vertical="center" wrapText="1"/>
    </xf>
    <xf numFmtId="2" fontId="19" fillId="6" borderId="23" xfId="0" applyNumberFormat="1" applyFont="1" applyFill="1" applyBorder="1" applyAlignment="1" applyProtection="1">
      <alignment horizontal="center" vertical="center" wrapText="1"/>
    </xf>
    <xf numFmtId="0" fontId="19" fillId="6" borderId="64" xfId="0" applyFont="1" applyFill="1" applyBorder="1" applyAlignment="1">
      <alignment horizontal="center" vertical="center"/>
    </xf>
    <xf numFmtId="0" fontId="19" fillId="6" borderId="65" xfId="0" applyFont="1" applyFill="1" applyBorder="1" applyAlignment="1">
      <alignment horizontal="center" vertical="center" wrapText="1"/>
    </xf>
    <xf numFmtId="0" fontId="3" fillId="6" borderId="65" xfId="0" applyFont="1" applyFill="1" applyBorder="1" applyAlignment="1" applyProtection="1">
      <alignment horizontal="center" vertical="center"/>
    </xf>
    <xf numFmtId="0" fontId="8" fillId="9" borderId="66" xfId="0" applyFont="1" applyFill="1" applyBorder="1" applyAlignment="1">
      <alignment horizontal="right" vertical="center"/>
    </xf>
    <xf numFmtId="2" fontId="8" fillId="9" borderId="59" xfId="0" applyNumberFormat="1" applyFont="1" applyFill="1" applyBorder="1" applyAlignment="1">
      <alignment horizontal="center" vertical="center"/>
    </xf>
    <xf numFmtId="1" fontId="3" fillId="6" borderId="23" xfId="0" applyNumberFormat="1" applyFont="1" applyFill="1" applyBorder="1" applyAlignment="1" applyProtection="1">
      <alignment horizontal="center" vertical="center"/>
    </xf>
    <xf numFmtId="0" fontId="3" fillId="12" borderId="23" xfId="0" applyFont="1" applyFill="1" applyBorder="1" applyAlignment="1" applyProtection="1">
      <alignment horizontal="center" vertical="center"/>
    </xf>
    <xf numFmtId="0" fontId="11" fillId="12" borderId="23" xfId="0" applyFont="1" applyFill="1" applyBorder="1" applyAlignment="1" applyProtection="1">
      <alignment horizontal="center" vertical="center" wrapText="1"/>
    </xf>
    <xf numFmtId="0" fontId="3" fillId="12" borderId="65" xfId="0" applyFont="1" applyFill="1" applyBorder="1" applyAlignment="1" applyProtection="1">
      <alignment horizontal="center" vertical="center"/>
    </xf>
    <xf numFmtId="2" fontId="3" fillId="12" borderId="54" xfId="0" applyNumberFormat="1" applyFont="1" applyFill="1" applyBorder="1" applyAlignment="1" applyProtection="1">
      <alignment horizontal="center" vertical="center"/>
    </xf>
    <xf numFmtId="0" fontId="3" fillId="12" borderId="23" xfId="0" applyFont="1" applyFill="1" applyBorder="1" applyAlignment="1" applyProtection="1">
      <alignment horizontal="center" vertical="center" wrapText="1"/>
    </xf>
    <xf numFmtId="1" fontId="3" fillId="12" borderId="23" xfId="0" applyNumberFormat="1" applyFont="1" applyFill="1" applyBorder="1" applyAlignment="1" applyProtection="1">
      <alignment horizontal="center" vertical="center"/>
    </xf>
    <xf numFmtId="2" fontId="3" fillId="12" borderId="23" xfId="0" applyNumberFormat="1" applyFont="1" applyFill="1" applyBorder="1" applyAlignment="1" applyProtection="1">
      <alignment horizontal="center" vertical="center"/>
    </xf>
    <xf numFmtId="2" fontId="11" fillId="12" borderId="23" xfId="0" applyNumberFormat="1" applyFont="1" applyFill="1" applyBorder="1" applyAlignment="1" applyProtection="1">
      <alignment horizontal="center" vertical="center" wrapText="1"/>
    </xf>
    <xf numFmtId="167" fontId="3" fillId="12" borderId="23" xfId="0" applyNumberFormat="1" applyFont="1" applyFill="1" applyBorder="1" applyAlignment="1" applyProtection="1">
      <alignment horizontal="center" vertical="center"/>
    </xf>
    <xf numFmtId="167" fontId="3" fillId="12" borderId="65" xfId="0" applyNumberFormat="1" applyFont="1" applyFill="1" applyBorder="1" applyAlignment="1" applyProtection="1">
      <alignment horizontal="center" vertical="center"/>
    </xf>
    <xf numFmtId="1" fontId="3" fillId="12" borderId="56" xfId="0" applyNumberFormat="1" applyFont="1" applyFill="1" applyBorder="1" applyAlignment="1" applyProtection="1">
      <alignment horizontal="center" vertical="center"/>
    </xf>
    <xf numFmtId="2" fontId="3" fillId="12" borderId="56" xfId="0" applyNumberFormat="1" applyFont="1" applyFill="1" applyBorder="1" applyAlignment="1" applyProtection="1">
      <alignment horizontal="center" vertical="center"/>
    </xf>
    <xf numFmtId="2" fontId="11" fillId="12" borderId="56" xfId="0" applyNumberFormat="1" applyFont="1" applyFill="1" applyBorder="1" applyAlignment="1" applyProtection="1">
      <alignment horizontal="center" vertical="center" wrapText="1"/>
    </xf>
    <xf numFmtId="167" fontId="3" fillId="12" borderId="56" xfId="0" applyNumberFormat="1" applyFont="1" applyFill="1" applyBorder="1" applyAlignment="1" applyProtection="1">
      <alignment horizontal="center" vertical="center"/>
    </xf>
    <xf numFmtId="167" fontId="3" fillId="12" borderId="67" xfId="0" applyNumberFormat="1" applyFont="1" applyFill="1" applyBorder="1" applyAlignment="1" applyProtection="1">
      <alignment horizontal="center" vertical="center"/>
    </xf>
    <xf numFmtId="2" fontId="3" fillId="12" borderId="57" xfId="0" applyNumberFormat="1" applyFont="1" applyFill="1" applyBorder="1" applyAlignment="1" applyProtection="1">
      <alignment horizontal="center" vertical="center"/>
    </xf>
    <xf numFmtId="168" fontId="3" fillId="12" borderId="23" xfId="0" applyNumberFormat="1" applyFont="1" applyFill="1" applyBorder="1" applyAlignment="1" applyProtection="1">
      <alignment horizontal="center" vertical="center"/>
    </xf>
    <xf numFmtId="2" fontId="3" fillId="6" borderId="61" xfId="0" applyNumberFormat="1" applyFont="1" applyFill="1" applyBorder="1" applyAlignment="1" applyProtection="1">
      <alignment horizontal="center" vertical="center"/>
    </xf>
    <xf numFmtId="167" fontId="3" fillId="6" borderId="61" xfId="0" applyNumberFormat="1" applyFont="1" applyFill="1" applyBorder="1" applyAlignment="1" applyProtection="1">
      <alignment horizontal="center" vertical="center"/>
    </xf>
    <xf numFmtId="167" fontId="3" fillId="6" borderId="68" xfId="0" applyNumberFormat="1" applyFont="1" applyFill="1" applyBorder="1" applyAlignment="1" applyProtection="1">
      <alignment horizontal="center" vertical="center"/>
    </xf>
    <xf numFmtId="2" fontId="3" fillId="6" borderId="62" xfId="0" applyNumberFormat="1" applyFont="1" applyFill="1" applyBorder="1" applyAlignment="1" applyProtection="1">
      <alignment horizontal="center" vertical="center"/>
    </xf>
    <xf numFmtId="0" fontId="3" fillId="7" borderId="53" xfId="0" applyFont="1" applyFill="1" applyBorder="1" applyAlignment="1">
      <alignment horizontal="left" vertical="center" wrapText="1"/>
    </xf>
    <xf numFmtId="0" fontId="3" fillId="12" borderId="56" xfId="0" applyFont="1" applyFill="1" applyBorder="1" applyAlignment="1" applyProtection="1">
      <alignment horizontal="center" vertical="center"/>
    </xf>
    <xf numFmtId="1" fontId="19" fillId="6" borderId="61" xfId="0" applyNumberFormat="1" applyFont="1" applyFill="1" applyBorder="1" applyAlignment="1" applyProtection="1">
      <alignment horizontal="center" vertical="center" wrapText="1"/>
    </xf>
    <xf numFmtId="2" fontId="19" fillId="6" borderId="61" xfId="0" applyNumberFormat="1" applyFont="1" applyFill="1" applyBorder="1" applyAlignment="1" applyProtection="1">
      <alignment horizontal="center" vertical="center" wrapText="1"/>
    </xf>
    <xf numFmtId="167" fontId="11" fillId="12" borderId="23" xfId="0" applyNumberFormat="1" applyFont="1" applyFill="1" applyBorder="1" applyAlignment="1" applyProtection="1">
      <alignment horizontal="center" vertical="center" wrapText="1"/>
    </xf>
    <xf numFmtId="1" fontId="11" fillId="12" borderId="23" xfId="0" applyNumberFormat="1" applyFont="1" applyFill="1" applyBorder="1" applyAlignment="1" applyProtection="1">
      <alignment horizontal="center" vertical="center" wrapText="1"/>
    </xf>
    <xf numFmtId="1" fontId="11" fillId="12" borderId="56" xfId="0" applyNumberFormat="1" applyFont="1" applyFill="1" applyBorder="1" applyAlignment="1" applyProtection="1">
      <alignment horizontal="center" vertical="center" wrapText="1"/>
    </xf>
    <xf numFmtId="168" fontId="3" fillId="0" borderId="56" xfId="0" applyNumberFormat="1" applyFont="1" applyFill="1" applyBorder="1" applyAlignment="1" applyProtection="1">
      <alignment horizontal="center" vertical="center"/>
      <protection locked="0"/>
    </xf>
    <xf numFmtId="0" fontId="19" fillId="6" borderId="53" xfId="0" applyFont="1" applyFill="1" applyBorder="1" applyAlignment="1" applyProtection="1">
      <alignment horizontal="center" vertical="center"/>
    </xf>
    <xf numFmtId="0" fontId="19" fillId="6" borderId="65" xfId="0" applyFont="1" applyFill="1" applyBorder="1" applyAlignment="1" applyProtection="1">
      <alignment horizontal="center" vertical="center" wrapText="1"/>
    </xf>
    <xf numFmtId="0" fontId="19" fillId="6" borderId="54" xfId="0" applyFont="1" applyFill="1" applyBorder="1" applyAlignment="1" applyProtection="1">
      <alignment horizontal="center" vertical="center" wrapText="1"/>
    </xf>
    <xf numFmtId="0" fontId="19" fillId="6" borderId="60" xfId="0" applyFont="1" applyFill="1" applyBorder="1" applyAlignment="1" applyProtection="1">
      <alignment horizontal="center" vertical="center" wrapText="1"/>
    </xf>
    <xf numFmtId="0" fontId="19" fillId="6" borderId="61" xfId="0" applyFont="1" applyFill="1" applyBorder="1" applyAlignment="1" applyProtection="1">
      <alignment horizontal="center" vertical="center"/>
    </xf>
    <xf numFmtId="0" fontId="3" fillId="6" borderId="61" xfId="0" applyFont="1" applyFill="1" applyBorder="1" applyAlignment="1" applyProtection="1">
      <alignment horizontal="center" vertical="center"/>
    </xf>
    <xf numFmtId="0" fontId="23" fillId="12" borderId="37" xfId="0" applyFont="1" applyFill="1" applyBorder="1" applyAlignment="1" applyProtection="1">
      <alignment horizontal="center" vertical="center" wrapText="1"/>
    </xf>
    <xf numFmtId="167" fontId="23" fillId="12" borderId="38" xfId="0" applyNumberFormat="1" applyFont="1" applyFill="1" applyBorder="1" applyAlignment="1" applyProtection="1">
      <alignment horizontal="center" vertical="center" wrapText="1"/>
    </xf>
    <xf numFmtId="0" fontId="23" fillId="12" borderId="40" xfId="0" applyFont="1" applyFill="1" applyBorder="1" applyAlignment="1" applyProtection="1">
      <alignment horizontal="center" vertical="center" wrapText="1"/>
    </xf>
    <xf numFmtId="167" fontId="23" fillId="12" borderId="41" xfId="0" applyNumberFormat="1" applyFont="1" applyFill="1" applyBorder="1" applyAlignment="1" applyProtection="1">
      <alignment horizontal="center" vertical="center" wrapText="1"/>
    </xf>
    <xf numFmtId="0" fontId="24" fillId="15" borderId="42" xfId="0" applyFont="1" applyFill="1" applyBorder="1" applyAlignment="1" applyProtection="1">
      <alignment horizontal="center" vertical="center" wrapText="1"/>
    </xf>
    <xf numFmtId="167" fontId="24" fillId="15" borderId="43" xfId="0" applyNumberFormat="1" applyFont="1" applyFill="1" applyBorder="1" applyAlignment="1" applyProtection="1">
      <alignment horizontal="center" vertical="center" wrapText="1"/>
    </xf>
    <xf numFmtId="0" fontId="0" fillId="0" borderId="11" xfId="0" applyBorder="1" applyProtection="1"/>
    <xf numFmtId="0" fontId="0" fillId="0" borderId="12" xfId="0" applyBorder="1" applyProtection="1"/>
    <xf numFmtId="0" fontId="16" fillId="8" borderId="13" xfId="0" applyFont="1" applyFill="1" applyBorder="1" applyAlignment="1" applyProtection="1">
      <alignment horizontal="center" vertical="center"/>
    </xf>
    <xf numFmtId="0" fontId="16" fillId="8" borderId="14" xfId="0" applyFont="1" applyFill="1" applyBorder="1" applyAlignment="1" applyProtection="1">
      <alignment horizontal="center" vertical="center" wrapText="1"/>
    </xf>
    <xf numFmtId="0" fontId="16" fillId="8" borderId="15" xfId="0" applyFont="1" applyFill="1" applyBorder="1" applyAlignment="1" applyProtection="1">
      <alignment horizontal="center" vertical="center" wrapText="1"/>
    </xf>
    <xf numFmtId="0" fontId="3" fillId="0" borderId="16" xfId="0" applyFont="1" applyBorder="1" applyProtection="1"/>
    <xf numFmtId="0" fontId="3" fillId="0" borderId="11" xfId="0" applyFont="1" applyBorder="1" applyProtection="1"/>
    <xf numFmtId="0" fontId="22" fillId="8" borderId="17" xfId="0" applyFont="1" applyFill="1" applyBorder="1" applyAlignment="1" applyProtection="1">
      <alignment horizontal="center" vertical="center"/>
    </xf>
    <xf numFmtId="0" fontId="23" fillId="8" borderId="17" xfId="0" applyFont="1" applyFill="1" applyBorder="1" applyAlignment="1" applyProtection="1">
      <alignment horizontal="center" vertical="center" wrapText="1"/>
    </xf>
    <xf numFmtId="0" fontId="0" fillId="0" borderId="16" xfId="0" applyBorder="1" applyProtection="1"/>
    <xf numFmtId="0" fontId="23" fillId="8" borderId="17" xfId="0" applyFont="1" applyFill="1" applyBorder="1" applyAlignment="1" applyProtection="1">
      <alignment vertical="center" wrapText="1"/>
    </xf>
    <xf numFmtId="0" fontId="23" fillId="8" borderId="19" xfId="0" applyFont="1" applyFill="1" applyBorder="1" applyAlignment="1" applyProtection="1">
      <alignment vertical="center" wrapText="1"/>
    </xf>
    <xf numFmtId="0" fontId="2" fillId="0" borderId="21" xfId="0" applyFont="1" applyFill="1" applyBorder="1" applyAlignment="1" applyProtection="1">
      <alignment vertical="center" wrapText="1"/>
    </xf>
    <xf numFmtId="0" fontId="2" fillId="0" borderId="24" xfId="0" applyFont="1" applyFill="1" applyBorder="1" applyAlignment="1" applyProtection="1">
      <alignment vertical="center" wrapText="1"/>
    </xf>
    <xf numFmtId="0" fontId="0" fillId="0" borderId="10" xfId="0" applyFill="1" applyBorder="1" applyAlignment="1" applyProtection="1">
      <alignment vertical="center" wrapText="1"/>
    </xf>
    <xf numFmtId="0" fontId="1" fillId="0" borderId="27" xfId="0" applyFont="1" applyFill="1" applyBorder="1" applyAlignment="1" applyProtection="1">
      <alignment horizontal="right" vertical="center"/>
    </xf>
    <xf numFmtId="164" fontId="1" fillId="0" borderId="28" xfId="0" applyNumberFormat="1" applyFont="1" applyFill="1" applyBorder="1" applyAlignment="1" applyProtection="1">
      <alignment horizontal="center" vertical="center"/>
    </xf>
    <xf numFmtId="164" fontId="1" fillId="0" borderId="24" xfId="0" applyNumberFormat="1" applyFont="1" applyFill="1" applyBorder="1" applyAlignment="1" applyProtection="1">
      <alignment horizontal="center" vertical="center"/>
    </xf>
    <xf numFmtId="0" fontId="2" fillId="0" borderId="11" xfId="0" applyFont="1" applyFill="1" applyBorder="1" applyAlignment="1" applyProtection="1">
      <alignment vertical="center" wrapText="1"/>
    </xf>
    <xf numFmtId="0" fontId="2" fillId="0" borderId="25" xfId="0" applyFont="1" applyFill="1" applyBorder="1" applyAlignment="1" applyProtection="1">
      <alignment vertical="center" wrapText="1"/>
    </xf>
    <xf numFmtId="0" fontId="0" fillId="0" borderId="22" xfId="0" applyBorder="1" applyAlignment="1" applyProtection="1">
      <alignment vertical="center" wrapText="1"/>
    </xf>
    <xf numFmtId="0" fontId="0" fillId="0" borderId="26" xfId="0" applyBorder="1" applyAlignment="1" applyProtection="1">
      <alignment vertical="center" wrapText="1"/>
    </xf>
    <xf numFmtId="0" fontId="0" fillId="0" borderId="21" xfId="0" applyBorder="1" applyProtection="1"/>
    <xf numFmtId="0" fontId="9" fillId="0" borderId="11" xfId="0" applyFont="1" applyFill="1" applyBorder="1" applyAlignment="1" applyProtection="1">
      <alignment vertical="center" wrapText="1"/>
    </xf>
    <xf numFmtId="164" fontId="22" fillId="12" borderId="11" xfId="0" applyNumberFormat="1" applyFont="1" applyFill="1" applyBorder="1" applyAlignment="1" applyProtection="1">
      <alignment horizontal="center" vertical="center"/>
    </xf>
    <xf numFmtId="164" fontId="22" fillId="12" borderId="18" xfId="0" applyNumberFormat="1" applyFont="1" applyFill="1" applyBorder="1" applyAlignment="1" applyProtection="1">
      <alignment horizontal="center" vertical="center"/>
    </xf>
    <xf numFmtId="1" fontId="3" fillId="0" borderId="23" xfId="0" applyNumberFormat="1" applyFont="1" applyFill="1" applyBorder="1" applyAlignment="1" applyProtection="1">
      <alignment horizontal="center" vertical="center" wrapText="1"/>
      <protection locked="0"/>
    </xf>
    <xf numFmtId="0" fontId="11" fillId="0" borderId="69" xfId="0" applyFont="1" applyBorder="1" applyAlignment="1">
      <alignment horizontal="center" vertical="center" wrapText="1"/>
    </xf>
    <xf numFmtId="0" fontId="11" fillId="11" borderId="69" xfId="0" applyFont="1" applyFill="1" applyBorder="1" applyAlignment="1">
      <alignment horizontal="center" vertical="center" wrapText="1"/>
    </xf>
    <xf numFmtId="0" fontId="11" fillId="11" borderId="23" xfId="0" applyFont="1" applyFill="1" applyBorder="1" applyAlignment="1">
      <alignment horizontal="center" vertical="center" wrapText="1"/>
    </xf>
    <xf numFmtId="0" fontId="11" fillId="11" borderId="70" xfId="0" applyFont="1" applyFill="1" applyBorder="1" applyAlignment="1">
      <alignment horizontal="center" vertical="center" wrapText="1"/>
    </xf>
    <xf numFmtId="0" fontId="11" fillId="0" borderId="69" xfId="0" applyFont="1" applyBorder="1" applyAlignment="1">
      <alignment horizontal="left" vertical="center" wrapText="1" indent="1"/>
    </xf>
    <xf numFmtId="0" fontId="11" fillId="0" borderId="23" xfId="0" applyFont="1" applyBorder="1" applyAlignment="1">
      <alignment horizontal="center" vertical="center" wrapText="1"/>
    </xf>
    <xf numFmtId="0" fontId="11" fillId="0" borderId="70" xfId="0" applyFont="1" applyBorder="1" applyAlignment="1">
      <alignment horizontal="center" vertical="center" wrapText="1"/>
    </xf>
    <xf numFmtId="0" fontId="11" fillId="11" borderId="69" xfId="0" applyFont="1" applyFill="1" applyBorder="1" applyAlignment="1">
      <alignment horizontal="left" vertical="center" wrapText="1" indent="1"/>
    </xf>
    <xf numFmtId="0" fontId="3" fillId="0" borderId="23" xfId="0" applyFont="1" applyBorder="1" applyAlignment="1">
      <alignment horizontal="center" vertical="center" wrapText="1"/>
    </xf>
    <xf numFmtId="0" fontId="3" fillId="0" borderId="70" xfId="0" applyFont="1" applyBorder="1" applyAlignment="1">
      <alignment horizontal="center" vertical="center" wrapText="1"/>
    </xf>
    <xf numFmtId="0" fontId="11" fillId="0" borderId="71" xfId="0" applyFont="1" applyBorder="1" applyAlignment="1">
      <alignment horizontal="left" vertical="center" wrapText="1" indent="1"/>
    </xf>
    <xf numFmtId="0" fontId="11" fillId="0" borderId="72" xfId="0" applyFont="1" applyBorder="1" applyAlignment="1">
      <alignment horizontal="center" vertical="center" wrapText="1"/>
    </xf>
    <xf numFmtId="0" fontId="11" fillId="0" borderId="73" xfId="0" applyFont="1" applyBorder="1" applyAlignment="1">
      <alignment horizontal="center" vertical="center" wrapText="1"/>
    </xf>
    <xf numFmtId="2" fontId="0" fillId="0" borderId="0" xfId="0" applyNumberFormat="1"/>
    <xf numFmtId="0" fontId="24" fillId="15" borderId="46" xfId="0" applyFont="1" applyFill="1" applyBorder="1" applyAlignment="1" applyProtection="1">
      <alignment horizontal="right" vertical="center"/>
    </xf>
    <xf numFmtId="0" fontId="24" fillId="15" borderId="44" xfId="0" applyFont="1" applyFill="1" applyBorder="1" applyAlignment="1" applyProtection="1">
      <alignment horizontal="right" vertical="center"/>
    </xf>
    <xf numFmtId="0" fontId="24" fillId="15" borderId="45" xfId="0" applyFont="1" applyFill="1" applyBorder="1" applyAlignment="1" applyProtection="1">
      <alignment horizontal="right" vertical="center"/>
    </xf>
    <xf numFmtId="0" fontId="22" fillId="16" borderId="0" xfId="0" applyFont="1" applyFill="1" applyAlignment="1" applyProtection="1">
      <alignment horizontal="left" vertical="center" wrapText="1"/>
    </xf>
    <xf numFmtId="0" fontId="22" fillId="16" borderId="47" xfId="0" applyFont="1" applyFill="1" applyBorder="1" applyAlignment="1" applyProtection="1">
      <alignment horizontal="left" wrapText="1"/>
    </xf>
    <xf numFmtId="0" fontId="22" fillId="16" borderId="48" xfId="0" applyFont="1" applyFill="1" applyBorder="1" applyAlignment="1" applyProtection="1">
      <alignment horizontal="left" wrapText="1"/>
    </xf>
    <xf numFmtId="0" fontId="22" fillId="16" borderId="49" xfId="0" applyFont="1" applyFill="1" applyBorder="1" applyAlignment="1" applyProtection="1">
      <alignment horizontal="left" wrapText="1"/>
    </xf>
    <xf numFmtId="0" fontId="22" fillId="16" borderId="25" xfId="0" applyFont="1" applyFill="1" applyBorder="1" applyAlignment="1" applyProtection="1">
      <alignment horizontal="left" wrapText="1"/>
    </xf>
    <xf numFmtId="0" fontId="22" fillId="16" borderId="22" xfId="0" applyFont="1" applyFill="1" applyBorder="1" applyAlignment="1" applyProtection="1">
      <alignment horizontal="left" wrapText="1"/>
    </xf>
    <xf numFmtId="0" fontId="22" fillId="16" borderId="26" xfId="0" applyFont="1" applyFill="1" applyBorder="1" applyAlignment="1" applyProtection="1">
      <alignment horizontal="left" wrapText="1"/>
    </xf>
    <xf numFmtId="0" fontId="2" fillId="0" borderId="11" xfId="0" applyFont="1" applyFill="1" applyBorder="1" applyAlignment="1" applyProtection="1">
      <alignment vertical="center" wrapText="1"/>
    </xf>
    <xf numFmtId="0" fontId="19" fillId="6" borderId="51" xfId="0" applyFont="1" applyFill="1" applyBorder="1" applyAlignment="1">
      <alignment horizontal="center" vertical="center"/>
    </xf>
    <xf numFmtId="0" fontId="8" fillId="9" borderId="63" xfId="0" applyFont="1" applyFill="1" applyBorder="1" applyAlignment="1">
      <alignment horizontal="right" vertical="center"/>
    </xf>
    <xf numFmtId="0" fontId="8" fillId="9" borderId="58" xfId="0" applyFont="1" applyFill="1" applyBorder="1" applyAlignment="1">
      <alignment horizontal="right" vertical="center"/>
    </xf>
    <xf numFmtId="0" fontId="11" fillId="0" borderId="23" xfId="0" applyFont="1" applyBorder="1" applyAlignment="1">
      <alignment horizontal="center" vertical="center" wrapText="1"/>
    </xf>
    <xf numFmtId="0" fontId="11" fillId="0" borderId="70" xfId="0" applyFont="1" applyBorder="1" applyAlignment="1">
      <alignment horizontal="center" vertical="center" wrapText="1"/>
    </xf>
    <xf numFmtId="0" fontId="3" fillId="0" borderId="69" xfId="0" applyFont="1" applyBorder="1" applyAlignment="1">
      <alignment horizontal="left" vertical="center" wrapText="1"/>
    </xf>
    <xf numFmtId="0" fontId="3" fillId="0" borderId="23" xfId="0" applyFont="1" applyBorder="1" applyAlignment="1">
      <alignment horizontal="left" vertical="center" wrapText="1"/>
    </xf>
    <xf numFmtId="0" fontId="3" fillId="0" borderId="70" xfId="0" applyFont="1" applyBorder="1" applyAlignment="1">
      <alignment horizontal="left" vertical="center" wrapText="1"/>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cellXfs>
  <cellStyles count="3">
    <cellStyle name="20% - Accent3" xfId="2" builtinId="3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63"/>
  <sheetViews>
    <sheetView topLeftCell="A13" workbookViewId="0">
      <selection activeCell="C48" sqref="C48"/>
    </sheetView>
  </sheetViews>
  <sheetFormatPr defaultRowHeight="15" x14ac:dyDescent="0.25"/>
  <cols>
    <col min="2" max="2" width="79.5703125" customWidth="1"/>
    <col min="3" max="4" width="18.140625" customWidth="1"/>
    <col min="7" max="7" width="53.85546875" customWidth="1"/>
    <col min="8" max="8" width="17.140625" customWidth="1"/>
  </cols>
  <sheetData>
    <row r="2" spans="2:8" ht="15.75" thickBot="1" x14ac:dyDescent="0.3"/>
    <row r="3" spans="2:8" ht="23.25" customHeight="1" x14ac:dyDescent="0.25">
      <c r="B3" s="83" t="s">
        <v>0</v>
      </c>
      <c r="C3" s="84" t="s">
        <v>1</v>
      </c>
      <c r="D3" s="85" t="s">
        <v>2</v>
      </c>
    </row>
    <row r="4" spans="2:8" ht="23.25" customHeight="1" x14ac:dyDescent="0.25">
      <c r="B4" s="86" t="s">
        <v>3</v>
      </c>
      <c r="C4" s="87"/>
      <c r="D4" s="88"/>
      <c r="E4" s="1"/>
      <c r="G4" s="70"/>
      <c r="H4" s="1"/>
    </row>
    <row r="5" spans="2:8" ht="23.25" customHeight="1" x14ac:dyDescent="0.25">
      <c r="B5" s="86" t="s">
        <v>4</v>
      </c>
      <c r="C5" s="87"/>
      <c r="D5" s="88"/>
      <c r="E5" s="1"/>
      <c r="G5" s="70"/>
      <c r="H5" s="1"/>
    </row>
    <row r="6" spans="2:8" ht="23.25" customHeight="1" x14ac:dyDescent="0.25">
      <c r="B6" s="86" t="s">
        <v>5</v>
      </c>
      <c r="C6" s="87"/>
      <c r="D6" s="88"/>
      <c r="E6" s="1"/>
      <c r="G6" s="70"/>
      <c r="H6" s="1"/>
    </row>
    <row r="7" spans="2:8" ht="23.25" customHeight="1" x14ac:dyDescent="0.25">
      <c r="B7" s="86" t="s">
        <v>6</v>
      </c>
      <c r="C7" s="87"/>
      <c r="D7" s="88"/>
      <c r="E7" s="1"/>
    </row>
    <row r="8" spans="2:8" ht="23.25" customHeight="1" x14ac:dyDescent="0.25">
      <c r="B8" s="86" t="s">
        <v>34</v>
      </c>
      <c r="C8" s="87"/>
      <c r="D8" s="88"/>
      <c r="E8" s="1"/>
    </row>
    <row r="9" spans="2:8" ht="23.25" customHeight="1" x14ac:dyDescent="0.25">
      <c r="B9" s="86" t="s">
        <v>7</v>
      </c>
      <c r="C9" s="87"/>
      <c r="D9" s="88"/>
      <c r="E9" s="1"/>
    </row>
    <row r="10" spans="2:8" ht="23.25" customHeight="1" x14ac:dyDescent="0.25">
      <c r="B10" s="89" t="s">
        <v>8</v>
      </c>
      <c r="C10" s="90">
        <f>SUM(C4:C9)</f>
        <v>0</v>
      </c>
      <c r="D10" s="91">
        <f>SUM(D4:D9)</f>
        <v>0</v>
      </c>
      <c r="E10" s="1"/>
    </row>
    <row r="11" spans="2:8" ht="23.25" customHeight="1" x14ac:dyDescent="0.25">
      <c r="B11" s="86" t="s">
        <v>174</v>
      </c>
      <c r="C11" s="92"/>
      <c r="D11" s="93"/>
      <c r="E11" s="1"/>
    </row>
    <row r="12" spans="2:8" ht="23.25" customHeight="1" x14ac:dyDescent="0.25">
      <c r="B12" s="89" t="s">
        <v>9</v>
      </c>
      <c r="C12" s="94">
        <f>C10-C11</f>
        <v>0</v>
      </c>
      <c r="D12" s="95">
        <f>D10-D11</f>
        <v>0</v>
      </c>
      <c r="E12" s="1"/>
    </row>
    <row r="13" spans="2:8" ht="23.25" customHeight="1" x14ac:dyDescent="0.25">
      <c r="B13" s="96" t="s">
        <v>178</v>
      </c>
      <c r="C13" s="97" t="s">
        <v>1</v>
      </c>
      <c r="D13" s="98" t="s">
        <v>2</v>
      </c>
      <c r="E13" s="1"/>
    </row>
    <row r="14" spans="2:8" ht="23.25" customHeight="1" x14ac:dyDescent="0.25">
      <c r="B14" s="99" t="s">
        <v>10</v>
      </c>
      <c r="C14" s="100"/>
      <c r="D14" s="101"/>
      <c r="E14" s="1"/>
    </row>
    <row r="15" spans="2:8" ht="23.25" customHeight="1" x14ac:dyDescent="0.25">
      <c r="B15" s="99" t="s">
        <v>32</v>
      </c>
      <c r="C15" s="100"/>
      <c r="D15" s="101"/>
      <c r="E15" s="1"/>
    </row>
    <row r="16" spans="2:8" ht="23.25" customHeight="1" x14ac:dyDescent="0.25">
      <c r="B16" s="99" t="s">
        <v>33</v>
      </c>
      <c r="C16" s="100"/>
      <c r="D16" s="101"/>
      <c r="E16" s="1"/>
    </row>
    <row r="17" spans="2:5" ht="23.25" customHeight="1" x14ac:dyDescent="0.25">
      <c r="B17" s="99" t="s">
        <v>11</v>
      </c>
      <c r="C17" s="100"/>
      <c r="D17" s="101"/>
      <c r="E17" s="1"/>
    </row>
    <row r="18" spans="2:5" ht="23.25" customHeight="1" x14ac:dyDescent="0.25">
      <c r="B18" s="102" t="s">
        <v>24</v>
      </c>
      <c r="C18" s="100"/>
      <c r="D18" s="101"/>
      <c r="E18" s="1"/>
    </row>
    <row r="19" spans="2:5" ht="23.25" customHeight="1" x14ac:dyDescent="0.25">
      <c r="B19" s="103" t="s">
        <v>177</v>
      </c>
      <c r="C19" s="104">
        <f>SUM(C14:C18)</f>
        <v>0</v>
      </c>
      <c r="D19" s="105">
        <f>SUM(D14:D18)</f>
        <v>0</v>
      </c>
      <c r="E19" s="1"/>
    </row>
    <row r="20" spans="2:5" ht="23.25" customHeight="1" x14ac:dyDescent="0.25">
      <c r="B20" s="106" t="s">
        <v>176</v>
      </c>
      <c r="C20" s="97" t="s">
        <v>1</v>
      </c>
      <c r="D20" s="98" t="s">
        <v>2</v>
      </c>
      <c r="E20" s="1"/>
    </row>
    <row r="21" spans="2:5" ht="23.25" customHeight="1" x14ac:dyDescent="0.25">
      <c r="B21" s="99" t="s">
        <v>3</v>
      </c>
      <c r="C21" s="107"/>
      <c r="D21" s="108"/>
      <c r="E21" s="1"/>
    </row>
    <row r="22" spans="2:5" ht="23.25" customHeight="1" x14ac:dyDescent="0.25">
      <c r="B22" s="99" t="s">
        <v>4</v>
      </c>
      <c r="C22" s="107"/>
      <c r="D22" s="108"/>
      <c r="E22" s="1"/>
    </row>
    <row r="23" spans="2:5" ht="23.25" customHeight="1" x14ac:dyDescent="0.25">
      <c r="B23" s="99" t="s">
        <v>5</v>
      </c>
      <c r="C23" s="107"/>
      <c r="D23" s="108"/>
      <c r="E23" s="1"/>
    </row>
    <row r="24" spans="2:5" ht="23.25" customHeight="1" x14ac:dyDescent="0.25">
      <c r="B24" s="99" t="s">
        <v>6</v>
      </c>
      <c r="C24" s="107"/>
      <c r="D24" s="108"/>
      <c r="E24" s="1"/>
    </row>
    <row r="25" spans="2:5" ht="23.25" customHeight="1" x14ac:dyDescent="0.25">
      <c r="B25" s="99" t="s">
        <v>12</v>
      </c>
      <c r="C25" s="107"/>
      <c r="D25" s="108"/>
      <c r="E25" s="1"/>
    </row>
    <row r="26" spans="2:5" ht="23.25" customHeight="1" x14ac:dyDescent="0.25">
      <c r="B26" s="99" t="s">
        <v>13</v>
      </c>
      <c r="C26" s="107"/>
      <c r="D26" s="108"/>
      <c r="E26" s="1"/>
    </row>
    <row r="27" spans="2:5" ht="23.25" customHeight="1" x14ac:dyDescent="0.25">
      <c r="B27" s="99" t="s">
        <v>182</v>
      </c>
      <c r="C27" s="107"/>
      <c r="D27" s="108"/>
      <c r="E27" s="1"/>
    </row>
    <row r="28" spans="2:5" ht="23.25" customHeight="1" x14ac:dyDescent="0.25">
      <c r="B28" s="109" t="s">
        <v>175</v>
      </c>
      <c r="C28" s="110">
        <f>SUM(C21:C27)</f>
        <v>0</v>
      </c>
      <c r="D28" s="111">
        <f>SUM(D21:D27)</f>
        <v>0</v>
      </c>
      <c r="E28" s="1"/>
    </row>
    <row r="29" spans="2:5" ht="23.25" customHeight="1" x14ac:dyDescent="0.25">
      <c r="B29" s="112" t="s">
        <v>14</v>
      </c>
      <c r="C29" s="97" t="s">
        <v>1</v>
      </c>
      <c r="D29" s="98" t="s">
        <v>2</v>
      </c>
      <c r="E29" s="1"/>
    </row>
    <row r="30" spans="2:5" ht="23.25" customHeight="1" x14ac:dyDescent="0.25">
      <c r="B30" s="86" t="s">
        <v>15</v>
      </c>
      <c r="C30" s="87"/>
      <c r="D30" s="88"/>
      <c r="E30" s="1"/>
    </row>
    <row r="31" spans="2:5" ht="23.25" customHeight="1" x14ac:dyDescent="0.25">
      <c r="B31" s="86" t="s">
        <v>16</v>
      </c>
      <c r="C31" s="87"/>
      <c r="D31" s="88"/>
      <c r="E31" s="1"/>
    </row>
    <row r="32" spans="2:5" ht="23.25" customHeight="1" x14ac:dyDescent="0.25">
      <c r="B32" s="86" t="s">
        <v>17</v>
      </c>
      <c r="C32" s="87"/>
      <c r="D32" s="88"/>
      <c r="E32" s="1"/>
    </row>
    <row r="33" spans="2:5" ht="23.25" customHeight="1" x14ac:dyDescent="0.25">
      <c r="B33" s="86" t="s">
        <v>18</v>
      </c>
      <c r="C33" s="87"/>
      <c r="D33" s="88">
        <v>0</v>
      </c>
      <c r="E33" s="1"/>
    </row>
    <row r="34" spans="2:5" ht="23.25" customHeight="1" x14ac:dyDescent="0.25">
      <c r="B34" s="86" t="s">
        <v>19</v>
      </c>
      <c r="C34" s="87"/>
      <c r="D34" s="88">
        <v>0</v>
      </c>
      <c r="E34" s="1"/>
    </row>
    <row r="35" spans="2:5" ht="23.25" customHeight="1" x14ac:dyDescent="0.25">
      <c r="B35" s="86" t="s">
        <v>20</v>
      </c>
      <c r="C35" s="87"/>
      <c r="D35" s="88">
        <v>0</v>
      </c>
      <c r="E35" s="1"/>
    </row>
    <row r="36" spans="2:5" ht="23.25" customHeight="1" x14ac:dyDescent="0.25">
      <c r="B36" s="86" t="s">
        <v>21</v>
      </c>
      <c r="C36" s="87"/>
      <c r="D36" s="88"/>
      <c r="E36" s="1"/>
    </row>
    <row r="37" spans="2:5" ht="23.25" customHeight="1" x14ac:dyDescent="0.25">
      <c r="B37" s="86" t="s">
        <v>22</v>
      </c>
      <c r="C37" s="87"/>
      <c r="D37" s="88"/>
      <c r="E37" s="1"/>
    </row>
    <row r="38" spans="2:5" ht="23.25" customHeight="1" x14ac:dyDescent="0.25">
      <c r="B38" s="86" t="s">
        <v>23</v>
      </c>
      <c r="C38" s="87"/>
      <c r="D38" s="88"/>
      <c r="E38" s="1"/>
    </row>
    <row r="39" spans="2:5" ht="23.25" customHeight="1" x14ac:dyDescent="0.25">
      <c r="B39" s="113" t="s">
        <v>24</v>
      </c>
      <c r="C39" s="87"/>
      <c r="D39" s="88"/>
      <c r="E39" s="1"/>
    </row>
    <row r="40" spans="2:5" ht="23.25" customHeight="1" x14ac:dyDescent="0.25">
      <c r="B40" s="113"/>
      <c r="C40" s="87"/>
      <c r="D40" s="88"/>
      <c r="E40" s="1"/>
    </row>
    <row r="41" spans="2:5" ht="23.25" customHeight="1" x14ac:dyDescent="0.25">
      <c r="B41" s="113"/>
      <c r="C41" s="87"/>
      <c r="D41" s="88"/>
      <c r="E41" s="1"/>
    </row>
    <row r="42" spans="2:5" ht="23.25" customHeight="1" x14ac:dyDescent="0.25">
      <c r="B42" s="113"/>
      <c r="C42" s="87"/>
      <c r="D42" s="88"/>
      <c r="E42" s="1"/>
    </row>
    <row r="43" spans="2:5" ht="23.25" customHeight="1" x14ac:dyDescent="0.25">
      <c r="B43" s="89" t="s">
        <v>172</v>
      </c>
      <c r="C43" s="94">
        <f>SUM(C30:C42)</f>
        <v>0</v>
      </c>
      <c r="D43" s="95">
        <f>SUM(D30:D42)</f>
        <v>0</v>
      </c>
      <c r="E43" s="1"/>
    </row>
    <row r="44" spans="2:5" ht="23.25" customHeight="1" x14ac:dyDescent="0.25">
      <c r="B44" s="114" t="s">
        <v>171</v>
      </c>
      <c r="C44" s="97" t="s">
        <v>1</v>
      </c>
      <c r="D44" s="98" t="s">
        <v>2</v>
      </c>
      <c r="E44" s="1"/>
    </row>
    <row r="45" spans="2:5" ht="23.25" customHeight="1" x14ac:dyDescent="0.25">
      <c r="B45" s="2" t="s">
        <v>183</v>
      </c>
      <c r="C45" s="115">
        <f>C4-C21</f>
        <v>0</v>
      </c>
      <c r="D45" s="116">
        <f>D4-D21</f>
        <v>0</v>
      </c>
      <c r="E45" s="1"/>
    </row>
    <row r="46" spans="2:5" ht="23.25" customHeight="1" x14ac:dyDescent="0.25">
      <c r="B46" s="2" t="s">
        <v>29</v>
      </c>
      <c r="C46" s="115"/>
      <c r="D46" s="116">
        <f>D7-D24</f>
        <v>0</v>
      </c>
      <c r="E46" s="1"/>
    </row>
    <row r="47" spans="2:5" ht="23.25" customHeight="1" x14ac:dyDescent="0.25">
      <c r="B47" s="2" t="s">
        <v>28</v>
      </c>
      <c r="C47" s="117"/>
      <c r="D47" s="118"/>
      <c r="E47" s="1"/>
    </row>
    <row r="48" spans="2:5" ht="23.25" customHeight="1" x14ac:dyDescent="0.25">
      <c r="B48" s="3" t="s">
        <v>30</v>
      </c>
      <c r="C48" s="117"/>
      <c r="D48" s="118"/>
      <c r="E48" s="1"/>
    </row>
    <row r="49" spans="2:5" ht="23.25" customHeight="1" x14ac:dyDescent="0.25">
      <c r="B49" s="7" t="s">
        <v>24</v>
      </c>
      <c r="C49" s="117"/>
      <c r="D49" s="118"/>
      <c r="E49" s="1"/>
    </row>
    <row r="50" spans="2:5" ht="23.25" customHeight="1" x14ac:dyDescent="0.25">
      <c r="B50" s="109" t="s">
        <v>179</v>
      </c>
      <c r="C50" s="119">
        <f>SUM(C45:C49)</f>
        <v>0</v>
      </c>
      <c r="D50" s="120">
        <f>SUM(D45:D49)</f>
        <v>0</v>
      </c>
      <c r="E50" s="1"/>
    </row>
    <row r="51" spans="2:5" ht="23.25" customHeight="1" x14ac:dyDescent="0.25">
      <c r="B51" s="121" t="s">
        <v>180</v>
      </c>
      <c r="C51" s="97" t="s">
        <v>1</v>
      </c>
      <c r="D51" s="98" t="s">
        <v>2</v>
      </c>
      <c r="E51" s="1"/>
    </row>
    <row r="52" spans="2:5" ht="23.25" customHeight="1" x14ac:dyDescent="0.25">
      <c r="B52" s="122" t="s">
        <v>177</v>
      </c>
      <c r="C52" s="123">
        <f>C19</f>
        <v>0</v>
      </c>
      <c r="D52" s="124">
        <f>D19</f>
        <v>0</v>
      </c>
      <c r="E52" s="1"/>
    </row>
    <row r="53" spans="2:5" ht="23.25" customHeight="1" x14ac:dyDescent="0.25">
      <c r="B53" s="125" t="s">
        <v>175</v>
      </c>
      <c r="C53" s="126">
        <f>C28</f>
        <v>0</v>
      </c>
      <c r="D53" s="127">
        <f>D28</f>
        <v>0</v>
      </c>
      <c r="E53" s="1"/>
    </row>
    <row r="54" spans="2:5" ht="23.25" customHeight="1" x14ac:dyDescent="0.25">
      <c r="B54" s="89" t="s">
        <v>25</v>
      </c>
      <c r="C54" s="90">
        <f>C53+C52</f>
        <v>0</v>
      </c>
      <c r="D54" s="91">
        <f>D53+D52</f>
        <v>0</v>
      </c>
      <c r="E54" s="1"/>
    </row>
    <row r="55" spans="2:5" ht="23.25" customHeight="1" x14ac:dyDescent="0.25">
      <c r="B55" s="125" t="s">
        <v>173</v>
      </c>
      <c r="C55" s="123">
        <f>C50</f>
        <v>0</v>
      </c>
      <c r="D55" s="124">
        <f>D50</f>
        <v>0</v>
      </c>
      <c r="E55" s="1"/>
    </row>
    <row r="56" spans="2:5" ht="23.25" customHeight="1" x14ac:dyDescent="0.25">
      <c r="B56" s="125" t="s">
        <v>179</v>
      </c>
      <c r="C56" s="123">
        <f>C43</f>
        <v>0</v>
      </c>
      <c r="D56" s="124">
        <f>D43</f>
        <v>0</v>
      </c>
      <c r="E56" s="1"/>
    </row>
    <row r="57" spans="2:5" ht="23.25" customHeight="1" x14ac:dyDescent="0.25">
      <c r="B57" s="89" t="s">
        <v>35</v>
      </c>
      <c r="C57" s="128">
        <f>C56+C55</f>
        <v>0</v>
      </c>
      <c r="D57" s="129">
        <f>D56+D55</f>
        <v>0</v>
      </c>
      <c r="E57" s="1"/>
    </row>
    <row r="58" spans="2:5" ht="23.25" customHeight="1" x14ac:dyDescent="0.25">
      <c r="B58" s="89" t="s">
        <v>31</v>
      </c>
      <c r="C58" s="94">
        <f>C54-C57</f>
        <v>0</v>
      </c>
      <c r="D58" s="95">
        <f>D54-D57</f>
        <v>0</v>
      </c>
      <c r="E58" s="1"/>
    </row>
    <row r="59" spans="2:5" ht="23.25" customHeight="1" x14ac:dyDescent="0.25">
      <c r="B59" s="130" t="s">
        <v>181</v>
      </c>
      <c r="C59" s="97" t="s">
        <v>1</v>
      </c>
      <c r="D59" s="98" t="s">
        <v>2</v>
      </c>
      <c r="E59" s="1"/>
    </row>
    <row r="60" spans="2:5" ht="23.25" customHeight="1" x14ac:dyDescent="0.25">
      <c r="B60" s="125" t="s">
        <v>26</v>
      </c>
      <c r="C60" s="126">
        <f>C12</f>
        <v>0</v>
      </c>
      <c r="D60" s="127">
        <f>D12</f>
        <v>0</v>
      </c>
      <c r="E60" s="1"/>
    </row>
    <row r="61" spans="2:5" ht="23.25" customHeight="1" x14ac:dyDescent="0.25">
      <c r="B61" s="125" t="s">
        <v>31</v>
      </c>
      <c r="C61" s="128">
        <f>C58</f>
        <v>0</v>
      </c>
      <c r="D61" s="129">
        <f>D58</f>
        <v>0</v>
      </c>
      <c r="E61" s="1"/>
    </row>
    <row r="62" spans="2:5" ht="23.25" customHeight="1" thickBot="1" x14ac:dyDescent="0.3">
      <c r="B62" s="131" t="s">
        <v>27</v>
      </c>
      <c r="C62" s="132">
        <f>C60-C61</f>
        <v>0</v>
      </c>
      <c r="D62" s="133">
        <f>D60-D61</f>
        <v>0</v>
      </c>
      <c r="E62" s="1"/>
    </row>
    <row r="63" spans="2:5" ht="21" customHeight="1" x14ac:dyDescent="0.25">
      <c r="B63" s="5"/>
      <c r="C63" s="5"/>
      <c r="D63" s="4"/>
      <c r="E63" s="1"/>
    </row>
  </sheetData>
  <sheetProtection selectLockedCells="1"/>
  <customSheetViews>
    <customSheetView guid="{C534D5E1-F4FD-41EF-A080-1781CB5873EB}" topLeftCell="A31">
      <selection activeCell="C35" sqref="C35"/>
      <pageMargins left="0.7" right="0.7" top="0.75" bottom="0.75" header="0.3" footer="0.3"/>
      <pageSetup paperSize="9" orientation="portrait" horizontalDpi="360" verticalDpi="360" r:id="rId1"/>
    </customSheetView>
  </customSheetViews>
  <pageMargins left="0.7" right="0.7" top="0.75" bottom="0.75" header="0.3" footer="0.3"/>
  <pageSetup paperSize="9" orientation="portrait" horizontalDpi="360" verticalDpi="36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0"/>
  <sheetViews>
    <sheetView tabSelected="1" workbookViewId="0">
      <selection activeCell="C12" sqref="C12"/>
    </sheetView>
  </sheetViews>
  <sheetFormatPr defaultRowHeight="15" x14ac:dyDescent="0.25"/>
  <cols>
    <col min="1" max="1" width="9.140625" style="66"/>
    <col min="2" max="2" width="42.85546875" style="66" customWidth="1"/>
    <col min="3" max="9" width="16.5703125" style="66" customWidth="1"/>
    <col min="10" max="10" width="14.85546875" style="66" customWidth="1"/>
    <col min="11" max="12" width="9.140625" style="66"/>
    <col min="13" max="13" width="10.42578125" style="66" customWidth="1"/>
    <col min="14" max="16384" width="9.140625" style="66"/>
  </cols>
  <sheetData>
    <row r="2" spans="2:15" ht="21.75" customHeight="1" x14ac:dyDescent="0.25">
      <c r="B2" s="254" t="s">
        <v>190</v>
      </c>
      <c r="C2" s="254"/>
      <c r="D2" s="254"/>
      <c r="E2" s="254"/>
      <c r="F2" s="254"/>
      <c r="G2" s="254"/>
      <c r="H2" s="254"/>
      <c r="I2" s="254"/>
    </row>
    <row r="3" spans="2:15" ht="21.75" customHeight="1" x14ac:dyDescent="0.25">
      <c r="B3" s="254"/>
      <c r="C3" s="254"/>
      <c r="D3" s="254"/>
      <c r="E3" s="254"/>
      <c r="F3" s="254"/>
      <c r="G3" s="254"/>
      <c r="H3" s="254"/>
      <c r="I3" s="254"/>
    </row>
    <row r="4" spans="2:15" ht="15.75" customHeight="1" x14ac:dyDescent="0.25">
      <c r="B4" s="254"/>
      <c r="C4" s="254"/>
      <c r="D4" s="254"/>
      <c r="E4" s="254"/>
      <c r="F4" s="254"/>
      <c r="G4" s="254"/>
      <c r="H4" s="254"/>
      <c r="I4" s="254"/>
    </row>
    <row r="5" spans="2:15" ht="15.75" customHeight="1" x14ac:dyDescent="0.25">
      <c r="B5" s="72"/>
      <c r="C5" s="72"/>
      <c r="D5" s="72"/>
      <c r="E5" s="72"/>
      <c r="F5" s="72"/>
      <c r="G5" s="72"/>
      <c r="H5" s="72"/>
      <c r="I5" s="72"/>
    </row>
    <row r="6" spans="2:15" ht="15.75" customHeight="1" x14ac:dyDescent="0.25">
      <c r="B6" s="72"/>
      <c r="C6" s="72"/>
      <c r="D6" s="72"/>
      <c r="E6" s="72"/>
      <c r="F6" s="72"/>
      <c r="G6" s="72"/>
      <c r="H6" s="72"/>
      <c r="I6" s="72"/>
    </row>
    <row r="7" spans="2:15" ht="32.25" customHeight="1" x14ac:dyDescent="0.25">
      <c r="B7" s="254" t="s">
        <v>189</v>
      </c>
      <c r="C7" s="254"/>
      <c r="D7" s="254"/>
      <c r="E7" s="254"/>
      <c r="F7" s="254"/>
      <c r="G7" s="254"/>
      <c r="H7" s="254"/>
      <c r="I7" s="254"/>
    </row>
    <row r="8" spans="2:15" x14ac:dyDescent="0.25">
      <c r="B8" s="71"/>
      <c r="C8" s="71"/>
      <c r="D8" s="71"/>
      <c r="E8" s="71"/>
      <c r="F8" s="71"/>
      <c r="G8" s="71"/>
      <c r="H8" s="71"/>
      <c r="I8" s="71"/>
    </row>
    <row r="9" spans="2:15" ht="15.75" thickBot="1" x14ac:dyDescent="0.3"/>
    <row r="10" spans="2:15" ht="76.5" customHeight="1" x14ac:dyDescent="0.25">
      <c r="B10" s="73" t="s">
        <v>159</v>
      </c>
      <c r="C10" s="74" t="s">
        <v>51</v>
      </c>
      <c r="D10" s="74" t="s">
        <v>169</v>
      </c>
      <c r="E10" s="74" t="s">
        <v>160</v>
      </c>
      <c r="F10" s="74" t="s">
        <v>170</v>
      </c>
      <c r="G10" s="74" t="s">
        <v>80</v>
      </c>
      <c r="H10" s="74" t="s">
        <v>186</v>
      </c>
      <c r="I10" s="75" t="s">
        <v>187</v>
      </c>
    </row>
    <row r="11" spans="2:15" ht="23.25" customHeight="1" x14ac:dyDescent="0.25">
      <c r="B11" s="76" t="s">
        <v>161</v>
      </c>
      <c r="C11" s="77">
        <v>2</v>
      </c>
      <c r="D11" s="77">
        <v>3</v>
      </c>
      <c r="E11" s="78">
        <v>1</v>
      </c>
      <c r="F11" s="77">
        <v>4</v>
      </c>
      <c r="G11" s="204">
        <f>C11*D11*E11*F11</f>
        <v>24</v>
      </c>
      <c r="H11" s="204">
        <f>G11*12</f>
        <v>288</v>
      </c>
      <c r="I11" s="205">
        <f>(H11*270)/1000</f>
        <v>77.760000000000005</v>
      </c>
      <c r="M11" s="67"/>
      <c r="N11" s="68"/>
      <c r="O11" s="68"/>
    </row>
    <row r="12" spans="2:15" ht="23.25" customHeight="1" x14ac:dyDescent="0.25">
      <c r="B12" s="76" t="s">
        <v>162</v>
      </c>
      <c r="C12" s="77"/>
      <c r="D12" s="77"/>
      <c r="E12" s="78"/>
      <c r="F12" s="77"/>
      <c r="G12" s="204">
        <f t="shared" ref="G12:G19" si="0">C12*D12*E12*F12</f>
        <v>0</v>
      </c>
      <c r="H12" s="204">
        <f t="shared" ref="H12:H19" si="1">G12*12</f>
        <v>0</v>
      </c>
      <c r="I12" s="205">
        <f>(H12*150)/1000</f>
        <v>0</v>
      </c>
      <c r="M12" s="67"/>
      <c r="N12" s="68"/>
      <c r="O12" s="68"/>
    </row>
    <row r="13" spans="2:15" ht="23.25" customHeight="1" x14ac:dyDescent="0.25">
      <c r="B13" s="76" t="s">
        <v>163</v>
      </c>
      <c r="C13" s="77"/>
      <c r="D13" s="77"/>
      <c r="E13" s="78"/>
      <c r="F13" s="77"/>
      <c r="G13" s="204">
        <f t="shared" si="0"/>
        <v>0</v>
      </c>
      <c r="H13" s="204">
        <f t="shared" si="1"/>
        <v>0</v>
      </c>
      <c r="I13" s="205">
        <f>(H13*23)/1000</f>
        <v>0</v>
      </c>
      <c r="M13" s="69"/>
      <c r="N13" s="69"/>
      <c r="O13" s="69"/>
    </row>
    <row r="14" spans="2:15" ht="23.25" customHeight="1" x14ac:dyDescent="0.25">
      <c r="B14" s="76" t="s">
        <v>164</v>
      </c>
      <c r="C14" s="77"/>
      <c r="D14" s="77"/>
      <c r="E14" s="78"/>
      <c r="F14" s="77"/>
      <c r="G14" s="204">
        <f t="shared" si="0"/>
        <v>0</v>
      </c>
      <c r="H14" s="204">
        <f t="shared" si="1"/>
        <v>0</v>
      </c>
      <c r="I14" s="205">
        <f>(H14*13)/1000</f>
        <v>0</v>
      </c>
    </row>
    <row r="15" spans="2:15" ht="23.25" customHeight="1" x14ac:dyDescent="0.25">
      <c r="B15" s="76" t="s">
        <v>165</v>
      </c>
      <c r="C15" s="77"/>
      <c r="D15" s="77"/>
      <c r="E15" s="78"/>
      <c r="F15" s="77"/>
      <c r="G15" s="204">
        <f t="shared" si="0"/>
        <v>0</v>
      </c>
      <c r="H15" s="204">
        <f t="shared" si="1"/>
        <v>0</v>
      </c>
      <c r="I15" s="205">
        <f>(H15*133)/1000</f>
        <v>0</v>
      </c>
    </row>
    <row r="16" spans="2:15" ht="23.25" customHeight="1" x14ac:dyDescent="0.25">
      <c r="B16" s="76" t="s">
        <v>184</v>
      </c>
      <c r="C16" s="77"/>
      <c r="D16" s="77"/>
      <c r="E16" s="78"/>
      <c r="F16" s="77"/>
      <c r="G16" s="204">
        <f t="shared" si="0"/>
        <v>0</v>
      </c>
      <c r="H16" s="204">
        <f t="shared" si="1"/>
        <v>0</v>
      </c>
      <c r="I16" s="205">
        <f>(H16*72)/1000</f>
        <v>0</v>
      </c>
    </row>
    <row r="17" spans="2:9" ht="23.25" customHeight="1" x14ac:dyDescent="0.25">
      <c r="B17" s="76" t="s">
        <v>185</v>
      </c>
      <c r="C17" s="77"/>
      <c r="D17" s="77"/>
      <c r="E17" s="78"/>
      <c r="F17" s="77"/>
      <c r="G17" s="204">
        <f t="shared" si="0"/>
        <v>0</v>
      </c>
      <c r="H17" s="204">
        <f t="shared" si="1"/>
        <v>0</v>
      </c>
      <c r="I17" s="205">
        <f>(H17*78)/1000</f>
        <v>0</v>
      </c>
    </row>
    <row r="18" spans="2:9" ht="23.25" customHeight="1" x14ac:dyDescent="0.25">
      <c r="B18" s="76" t="s">
        <v>166</v>
      </c>
      <c r="C18" s="77"/>
      <c r="D18" s="77"/>
      <c r="E18" s="78"/>
      <c r="F18" s="77"/>
      <c r="G18" s="204">
        <f t="shared" si="0"/>
        <v>0</v>
      </c>
      <c r="H18" s="204">
        <f t="shared" si="1"/>
        <v>0</v>
      </c>
      <c r="I18" s="205">
        <f>(H18*140)/1000</f>
        <v>0</v>
      </c>
    </row>
    <row r="19" spans="2:9" ht="23.25" customHeight="1" thickBot="1" x14ac:dyDescent="0.3">
      <c r="B19" s="79" t="s">
        <v>167</v>
      </c>
      <c r="C19" s="80"/>
      <c r="D19" s="80"/>
      <c r="E19" s="81"/>
      <c r="F19" s="80"/>
      <c r="G19" s="206">
        <f t="shared" si="0"/>
        <v>0</v>
      </c>
      <c r="H19" s="206">
        <f t="shared" si="1"/>
        <v>0</v>
      </c>
      <c r="I19" s="207">
        <f>(H19*72)/1000</f>
        <v>0</v>
      </c>
    </row>
    <row r="20" spans="2:9" ht="23.25" customHeight="1" thickBot="1" x14ac:dyDescent="0.3">
      <c r="B20" s="82"/>
      <c r="C20" s="82"/>
      <c r="D20" s="251" t="s">
        <v>168</v>
      </c>
      <c r="E20" s="252"/>
      <c r="F20" s="252"/>
      <c r="G20" s="253"/>
      <c r="H20" s="208">
        <f>SUM(H11:H19)</f>
        <v>288</v>
      </c>
      <c r="I20" s="209">
        <f>SUM(I11:I19)</f>
        <v>77.760000000000005</v>
      </c>
    </row>
  </sheetData>
  <sheetProtection algorithmName="SHA-512" hashValue="p2EaCQLwEmG/nqBbbWv5CTBlAfYvFzNCt61n0on3CgVId37O7F32iDjhZw5TbcaPxCXIcudVsPJx0SddGpt7oQ==" saltValue="xcE/ujOkQlLP8bfk3rcrTQ==" spinCount="100000" sheet="1" objects="1" scenarios="1" selectLockedCells="1"/>
  <customSheetViews>
    <customSheetView guid="{C534D5E1-F4FD-41EF-A080-1781CB5873EB}">
      <selection activeCell="C17" sqref="C17"/>
      <pageMargins left="0.7" right="0.7" top="0.75" bottom="0.75" header="0.3" footer="0.3"/>
      <pageSetup paperSize="9" orientation="portrait" horizontalDpi="360" verticalDpi="360" r:id="rId1"/>
    </customSheetView>
  </customSheetViews>
  <mergeCells count="3">
    <mergeCell ref="D20:G20"/>
    <mergeCell ref="B2:I4"/>
    <mergeCell ref="B7:I7"/>
  </mergeCells>
  <pageMargins left="0.7" right="0.7" top="0.75" bottom="0.75" header="0.3" footer="0.3"/>
  <pageSetup paperSize="9" orientation="portrait" horizontalDpi="360" verticalDpi="36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workbookViewId="0">
      <selection activeCell="E6" sqref="E6"/>
    </sheetView>
  </sheetViews>
  <sheetFormatPr defaultRowHeight="15" x14ac:dyDescent="0.25"/>
  <cols>
    <col min="1" max="1" width="9.140625" style="210"/>
    <col min="2" max="2" width="58.5703125" style="210" customWidth="1"/>
    <col min="3" max="8" width="21.28515625" style="210" customWidth="1"/>
    <col min="9" max="16384" width="9.140625" style="210"/>
  </cols>
  <sheetData>
    <row r="2" spans="1:9" x14ac:dyDescent="0.25">
      <c r="B2" s="255" t="s">
        <v>191</v>
      </c>
      <c r="C2" s="256"/>
      <c r="D2" s="256"/>
      <c r="E2" s="256"/>
      <c r="F2" s="256"/>
      <c r="G2" s="257"/>
    </row>
    <row r="3" spans="1:9" ht="27.75" customHeight="1" x14ac:dyDescent="0.25">
      <c r="B3" s="258"/>
      <c r="C3" s="259"/>
      <c r="D3" s="259"/>
      <c r="E3" s="259"/>
      <c r="F3" s="259"/>
      <c r="G3" s="260"/>
    </row>
    <row r="4" spans="1:9" ht="15.75" thickBot="1" x14ac:dyDescent="0.3"/>
    <row r="5" spans="1:9" ht="60" customHeight="1" x14ac:dyDescent="0.25">
      <c r="A5" s="211"/>
      <c r="B5" s="212" t="s">
        <v>140</v>
      </c>
      <c r="C5" s="213" t="s">
        <v>50</v>
      </c>
      <c r="D5" s="213" t="s">
        <v>51</v>
      </c>
      <c r="E5" s="213" t="s">
        <v>52</v>
      </c>
      <c r="F5" s="213" t="s">
        <v>53</v>
      </c>
      <c r="G5" s="214" t="s">
        <v>54</v>
      </c>
      <c r="H5" s="215"/>
      <c r="I5" s="216"/>
    </row>
    <row r="6" spans="1:9" ht="18.75" x14ac:dyDescent="0.3">
      <c r="A6" s="211"/>
      <c r="B6" s="217" t="s">
        <v>55</v>
      </c>
      <c r="C6" s="134">
        <v>1000</v>
      </c>
      <c r="D6" s="135">
        <v>2</v>
      </c>
      <c r="E6" s="135">
        <v>4</v>
      </c>
      <c r="F6" s="234">
        <f>C6/(E6*12)</f>
        <v>20.833333333333332</v>
      </c>
      <c r="G6" s="235">
        <f>F6/D6</f>
        <v>10.416666666666666</v>
      </c>
      <c r="H6" s="215"/>
      <c r="I6" s="216"/>
    </row>
    <row r="7" spans="1:9" ht="18.75" x14ac:dyDescent="0.3">
      <c r="A7" s="211"/>
      <c r="B7" s="217" t="s">
        <v>56</v>
      </c>
      <c r="C7" s="134"/>
      <c r="D7" s="135"/>
      <c r="E7" s="135"/>
      <c r="F7" s="234" t="str">
        <f>IFERROR(C7/(E7*12),"0")</f>
        <v>0</v>
      </c>
      <c r="G7" s="235" t="str">
        <f>IFERROR(F7/D7,"0")</f>
        <v>0</v>
      </c>
      <c r="H7" s="215"/>
      <c r="I7" s="216"/>
    </row>
    <row r="8" spans="1:9" ht="18.75" x14ac:dyDescent="0.3">
      <c r="A8" s="211"/>
      <c r="B8" s="217" t="s">
        <v>57</v>
      </c>
      <c r="C8" s="134"/>
      <c r="D8" s="135"/>
      <c r="E8" s="135"/>
      <c r="F8" s="234" t="str">
        <f>IFERROR(C8/(E8*12),"0")</f>
        <v>0</v>
      </c>
      <c r="G8" s="235" t="str">
        <f t="shared" ref="G8:G19" si="0">IFERROR(F8/D8,"0")</f>
        <v>0</v>
      </c>
      <c r="H8" s="215"/>
      <c r="I8" s="216"/>
    </row>
    <row r="9" spans="1:9" ht="18.75" x14ac:dyDescent="0.25">
      <c r="A9" s="211"/>
      <c r="B9" s="218" t="s">
        <v>15</v>
      </c>
      <c r="C9" s="136"/>
      <c r="D9" s="137"/>
      <c r="E9" s="137"/>
      <c r="F9" s="234" t="str">
        <f>IFERROR(C9/(E9*12),"0")</f>
        <v>0</v>
      </c>
      <c r="G9" s="235" t="str">
        <f t="shared" si="0"/>
        <v>0</v>
      </c>
      <c r="H9" s="215"/>
      <c r="I9" s="216"/>
    </row>
    <row r="10" spans="1:9" ht="18.75" x14ac:dyDescent="0.25">
      <c r="A10" s="211"/>
      <c r="B10" s="218" t="s">
        <v>37</v>
      </c>
      <c r="C10" s="136"/>
      <c r="D10" s="137"/>
      <c r="E10" s="137"/>
      <c r="F10" s="234" t="str">
        <f t="shared" ref="F10:F19" si="1">IFERROR(C10/(E10*12),"0")</f>
        <v>0</v>
      </c>
      <c r="G10" s="235" t="str">
        <f t="shared" si="0"/>
        <v>0</v>
      </c>
      <c r="H10" s="215"/>
      <c r="I10" s="216"/>
    </row>
    <row r="11" spans="1:9" ht="18.75" x14ac:dyDescent="0.25">
      <c r="A11" s="211"/>
      <c r="B11" s="218" t="s">
        <v>38</v>
      </c>
      <c r="C11" s="136"/>
      <c r="D11" s="137"/>
      <c r="E11" s="137"/>
      <c r="F11" s="234" t="str">
        <f t="shared" si="1"/>
        <v>0</v>
      </c>
      <c r="G11" s="235" t="str">
        <f t="shared" si="0"/>
        <v>0</v>
      </c>
      <c r="H11" s="219"/>
    </row>
    <row r="12" spans="1:9" ht="18.75" x14ac:dyDescent="0.25">
      <c r="A12" s="211"/>
      <c r="B12" s="218" t="s">
        <v>39</v>
      </c>
      <c r="C12" s="136"/>
      <c r="D12" s="137"/>
      <c r="E12" s="137"/>
      <c r="F12" s="234" t="str">
        <f t="shared" si="1"/>
        <v>0</v>
      </c>
      <c r="G12" s="235" t="str">
        <f t="shared" si="0"/>
        <v>0</v>
      </c>
      <c r="H12" s="219"/>
    </row>
    <row r="13" spans="1:9" ht="18.75" x14ac:dyDescent="0.25">
      <c r="A13" s="211"/>
      <c r="B13" s="218" t="s">
        <v>40</v>
      </c>
      <c r="C13" s="136"/>
      <c r="D13" s="137"/>
      <c r="E13" s="137"/>
      <c r="F13" s="234" t="str">
        <f t="shared" si="1"/>
        <v>0</v>
      </c>
      <c r="G13" s="235" t="str">
        <f t="shared" si="0"/>
        <v>0</v>
      </c>
      <c r="H13" s="219"/>
    </row>
    <row r="14" spans="1:9" ht="18.75" x14ac:dyDescent="0.25">
      <c r="A14" s="211"/>
      <c r="B14" s="218" t="s">
        <v>20</v>
      </c>
      <c r="C14" s="136"/>
      <c r="D14" s="137"/>
      <c r="E14" s="137"/>
      <c r="F14" s="234" t="str">
        <f t="shared" si="1"/>
        <v>0</v>
      </c>
      <c r="G14" s="235" t="str">
        <f t="shared" si="0"/>
        <v>0</v>
      </c>
      <c r="H14" s="219"/>
    </row>
    <row r="15" spans="1:9" ht="18.75" x14ac:dyDescent="0.25">
      <c r="A15" s="211"/>
      <c r="B15" s="218" t="s">
        <v>21</v>
      </c>
      <c r="C15" s="136"/>
      <c r="D15" s="137"/>
      <c r="E15" s="137"/>
      <c r="F15" s="234" t="str">
        <f t="shared" si="1"/>
        <v>0</v>
      </c>
      <c r="G15" s="235" t="str">
        <f t="shared" si="0"/>
        <v>0</v>
      </c>
      <c r="H15" s="219"/>
    </row>
    <row r="16" spans="1:9" ht="18.75" x14ac:dyDescent="0.25">
      <c r="A16" s="211"/>
      <c r="B16" s="220" t="s">
        <v>24</v>
      </c>
      <c r="C16" s="138"/>
      <c r="D16" s="137"/>
      <c r="E16" s="137"/>
      <c r="F16" s="234" t="str">
        <f t="shared" si="1"/>
        <v>0</v>
      </c>
      <c r="G16" s="235" t="str">
        <f t="shared" si="0"/>
        <v>0</v>
      </c>
      <c r="H16" s="219"/>
    </row>
    <row r="17" spans="1:8" ht="18.75" x14ac:dyDescent="0.25">
      <c r="A17" s="211"/>
      <c r="B17" s="220"/>
      <c r="C17" s="138"/>
      <c r="D17" s="137"/>
      <c r="E17" s="137"/>
      <c r="F17" s="234" t="str">
        <f t="shared" si="1"/>
        <v>0</v>
      </c>
      <c r="G17" s="235" t="str">
        <f t="shared" si="0"/>
        <v>0</v>
      </c>
      <c r="H17" s="219"/>
    </row>
    <row r="18" spans="1:8" ht="18.75" x14ac:dyDescent="0.25">
      <c r="A18" s="211"/>
      <c r="B18" s="220"/>
      <c r="C18" s="138"/>
      <c r="D18" s="137"/>
      <c r="E18" s="137"/>
      <c r="F18" s="234" t="str">
        <f t="shared" si="1"/>
        <v>0</v>
      </c>
      <c r="G18" s="235" t="str">
        <f t="shared" si="0"/>
        <v>0</v>
      </c>
      <c r="H18" s="219"/>
    </row>
    <row r="19" spans="1:8" ht="19.5" thickBot="1" x14ac:dyDescent="0.3">
      <c r="A19" s="211"/>
      <c r="B19" s="221"/>
      <c r="C19" s="139"/>
      <c r="D19" s="140"/>
      <c r="E19" s="140"/>
      <c r="F19" s="234" t="str">
        <f t="shared" si="1"/>
        <v>0</v>
      </c>
      <c r="G19" s="235" t="str">
        <f t="shared" si="0"/>
        <v>0</v>
      </c>
      <c r="H19" s="219"/>
    </row>
    <row r="20" spans="1:8" x14ac:dyDescent="0.25">
      <c r="B20" s="222"/>
      <c r="C20" s="223"/>
      <c r="D20" s="224"/>
      <c r="E20" s="225"/>
      <c r="F20" s="226"/>
      <c r="G20" s="227"/>
      <c r="H20" s="219"/>
    </row>
    <row r="21" spans="1:8" x14ac:dyDescent="0.25">
      <c r="B21" s="228"/>
      <c r="C21" s="229"/>
      <c r="D21" s="230"/>
      <c r="E21" s="231"/>
      <c r="F21" s="232"/>
      <c r="G21" s="232"/>
    </row>
    <row r="22" spans="1:8" x14ac:dyDescent="0.25">
      <c r="B22" s="228"/>
      <c r="C22" s="228"/>
      <c r="D22" s="228"/>
      <c r="E22" s="228"/>
    </row>
    <row r="23" spans="1:8" x14ac:dyDescent="0.25">
      <c r="B23" s="228"/>
      <c r="C23" s="228"/>
      <c r="D23" s="228"/>
      <c r="E23" s="228"/>
    </row>
    <row r="24" spans="1:8" x14ac:dyDescent="0.25">
      <c r="B24" s="228"/>
      <c r="C24" s="228"/>
      <c r="D24" s="228"/>
      <c r="E24" s="228"/>
    </row>
    <row r="25" spans="1:8" x14ac:dyDescent="0.25">
      <c r="B25" s="228"/>
      <c r="C25" s="228"/>
      <c r="D25" s="228"/>
      <c r="E25" s="228"/>
    </row>
    <row r="26" spans="1:8" x14ac:dyDescent="0.25">
      <c r="B26" s="228"/>
      <c r="C26" s="228"/>
      <c r="D26" s="228"/>
      <c r="E26" s="228"/>
    </row>
    <row r="27" spans="1:8" x14ac:dyDescent="0.25">
      <c r="B27" s="228"/>
      <c r="C27" s="228"/>
      <c r="D27" s="228"/>
      <c r="E27" s="228"/>
    </row>
    <row r="28" spans="1:8" x14ac:dyDescent="0.25">
      <c r="C28" s="228"/>
      <c r="D28" s="228"/>
      <c r="E28" s="228"/>
    </row>
    <row r="29" spans="1:8" x14ac:dyDescent="0.25">
      <c r="C29" s="228"/>
      <c r="D29" s="228"/>
      <c r="E29" s="228"/>
    </row>
    <row r="30" spans="1:8" x14ac:dyDescent="0.25">
      <c r="C30" s="228"/>
      <c r="D30" s="228"/>
      <c r="E30" s="228"/>
    </row>
    <row r="31" spans="1:8" x14ac:dyDescent="0.25">
      <c r="C31" s="228"/>
      <c r="D31" s="228"/>
      <c r="E31" s="228"/>
    </row>
    <row r="32" spans="1:8" x14ac:dyDescent="0.25">
      <c r="C32" s="228"/>
      <c r="D32" s="228"/>
      <c r="E32" s="228"/>
    </row>
    <row r="33" spans="3:5" x14ac:dyDescent="0.25">
      <c r="C33" s="261"/>
      <c r="D33" s="261"/>
      <c r="E33" s="261"/>
    </row>
    <row r="34" spans="3:5" x14ac:dyDescent="0.25">
      <c r="C34" s="261"/>
      <c r="D34" s="261"/>
      <c r="E34" s="261"/>
    </row>
    <row r="35" spans="3:5" x14ac:dyDescent="0.25">
      <c r="C35" s="228"/>
      <c r="D35" s="228"/>
      <c r="E35" s="228"/>
    </row>
    <row r="36" spans="3:5" x14ac:dyDescent="0.25">
      <c r="C36" s="228"/>
      <c r="D36" s="228"/>
      <c r="E36" s="228"/>
    </row>
    <row r="37" spans="3:5" x14ac:dyDescent="0.25">
      <c r="C37" s="233"/>
      <c r="D37" s="233"/>
      <c r="E37" s="233"/>
    </row>
    <row r="38" spans="3:5" x14ac:dyDescent="0.25">
      <c r="C38" s="228"/>
      <c r="D38" s="228"/>
      <c r="E38" s="228"/>
    </row>
    <row r="39" spans="3:5" x14ac:dyDescent="0.25">
      <c r="C39" s="261"/>
      <c r="D39" s="261"/>
      <c r="E39" s="261"/>
    </row>
    <row r="40" spans="3:5" x14ac:dyDescent="0.25">
      <c r="C40" s="261"/>
      <c r="D40" s="261"/>
      <c r="E40" s="261"/>
    </row>
    <row r="41" spans="3:5" x14ac:dyDescent="0.25">
      <c r="C41" s="228"/>
      <c r="D41" s="228"/>
      <c r="E41" s="228"/>
    </row>
  </sheetData>
  <sheetProtection selectLockedCells="1"/>
  <customSheetViews>
    <customSheetView guid="{C534D5E1-F4FD-41EF-A080-1781CB5873EB}">
      <selection activeCell="C9" sqref="C9"/>
      <pageMargins left="0.7" right="0.7" top="0.75" bottom="0.75" header="0.3" footer="0.3"/>
    </customSheetView>
  </customSheetViews>
  <mergeCells count="7">
    <mergeCell ref="B2:G3"/>
    <mergeCell ref="C33:C34"/>
    <mergeCell ref="D33:D34"/>
    <mergeCell ref="E33:E34"/>
    <mergeCell ref="C39:C40"/>
    <mergeCell ref="D39:D40"/>
    <mergeCell ref="E39:E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51"/>
  <sheetViews>
    <sheetView workbookViewId="0">
      <pane xSplit="1" ySplit="5" topLeftCell="B6" activePane="bottomRight" state="frozen"/>
      <selection pane="topRight" activeCell="B1" sqref="B1"/>
      <selection pane="bottomLeft" activeCell="A5" sqref="A5"/>
      <selection pane="bottomRight" activeCell="E45" sqref="E45:E50"/>
    </sheetView>
  </sheetViews>
  <sheetFormatPr defaultRowHeight="15" x14ac:dyDescent="0.25"/>
  <cols>
    <col min="2" max="2" width="64.140625" customWidth="1"/>
    <col min="3" max="12" width="16.85546875" style="6" customWidth="1"/>
    <col min="13" max="13" width="13.85546875" customWidth="1"/>
  </cols>
  <sheetData>
    <row r="3" spans="2:13" ht="15.75" thickBot="1" x14ac:dyDescent="0.3"/>
    <row r="4" spans="2:13" ht="55.5" customHeight="1" x14ac:dyDescent="0.25">
      <c r="B4" s="149"/>
      <c r="C4" s="262" t="s">
        <v>46</v>
      </c>
      <c r="D4" s="262"/>
      <c r="E4" s="150" t="s">
        <v>82</v>
      </c>
      <c r="F4" s="151"/>
      <c r="G4" s="150" t="s">
        <v>83</v>
      </c>
      <c r="H4" s="150" t="s">
        <v>84</v>
      </c>
      <c r="I4" s="151"/>
      <c r="J4" s="151"/>
      <c r="K4" s="163"/>
      <c r="L4" s="152"/>
      <c r="M4" s="6"/>
    </row>
    <row r="5" spans="2:13" ht="61.5" customHeight="1" x14ac:dyDescent="0.25">
      <c r="B5" s="153" t="s">
        <v>45</v>
      </c>
      <c r="C5" s="144" t="s">
        <v>88</v>
      </c>
      <c r="D5" s="144" t="s">
        <v>79</v>
      </c>
      <c r="E5" s="144" t="s">
        <v>212</v>
      </c>
      <c r="F5" s="144" t="s">
        <v>80</v>
      </c>
      <c r="G5" s="144" t="s">
        <v>58</v>
      </c>
      <c r="H5" s="144" t="s">
        <v>192</v>
      </c>
      <c r="I5" s="144" t="s">
        <v>81</v>
      </c>
      <c r="J5" s="144" t="s">
        <v>85</v>
      </c>
      <c r="K5" s="164" t="s">
        <v>197</v>
      </c>
      <c r="L5" s="154" t="s">
        <v>86</v>
      </c>
      <c r="M5" s="6"/>
    </row>
    <row r="6" spans="2:13" ht="26.25" customHeight="1" x14ac:dyDescent="0.25">
      <c r="B6" s="145" t="s">
        <v>47</v>
      </c>
      <c r="C6" s="141"/>
      <c r="D6" s="141"/>
      <c r="E6" s="236"/>
      <c r="F6" s="169">
        <f>C6*E6</f>
        <v>0</v>
      </c>
      <c r="G6" s="170">
        <v>270</v>
      </c>
      <c r="H6" s="169">
        <f>F6*G6</f>
        <v>0</v>
      </c>
      <c r="I6" s="169">
        <f>D6*E6</f>
        <v>0</v>
      </c>
      <c r="J6" s="175">
        <f>H6+I6</f>
        <v>0</v>
      </c>
      <c r="K6" s="171">
        <f>J6*12</f>
        <v>0</v>
      </c>
      <c r="L6" s="172">
        <f>K6/1000</f>
        <v>0</v>
      </c>
      <c r="M6" s="6"/>
    </row>
    <row r="7" spans="2:13" ht="26.25" customHeight="1" x14ac:dyDescent="0.25">
      <c r="B7" s="145" t="s">
        <v>48</v>
      </c>
      <c r="C7" s="141"/>
      <c r="D7" s="141"/>
      <c r="E7" s="236"/>
      <c r="F7" s="169">
        <f t="shared" ref="F7:F36" si="0">C7*E7</f>
        <v>0</v>
      </c>
      <c r="G7" s="170">
        <v>23</v>
      </c>
      <c r="H7" s="169">
        <f t="shared" ref="H7:H36" si="1">F7*G7</f>
        <v>0</v>
      </c>
      <c r="I7" s="169">
        <f t="shared" ref="I7:I36" si="2">D7*E7</f>
        <v>0</v>
      </c>
      <c r="J7" s="175">
        <f t="shared" ref="J7:J36" si="3">H7+I7</f>
        <v>0</v>
      </c>
      <c r="K7" s="171">
        <f t="shared" ref="K7:K40" si="4">J7*12</f>
        <v>0</v>
      </c>
      <c r="L7" s="172">
        <f t="shared" ref="L7:L43" si="5">K7/1000</f>
        <v>0</v>
      </c>
      <c r="M7" s="6"/>
    </row>
    <row r="8" spans="2:13" ht="26.25" customHeight="1" x14ac:dyDescent="0.25">
      <c r="B8" s="145" t="s">
        <v>67</v>
      </c>
      <c r="C8" s="142"/>
      <c r="D8" s="142"/>
      <c r="E8" s="156"/>
      <c r="F8" s="169">
        <f t="shared" si="0"/>
        <v>0</v>
      </c>
      <c r="G8" s="170">
        <v>200</v>
      </c>
      <c r="H8" s="169">
        <f t="shared" si="1"/>
        <v>0</v>
      </c>
      <c r="I8" s="169">
        <f t="shared" si="2"/>
        <v>0</v>
      </c>
      <c r="J8" s="175">
        <f t="shared" si="3"/>
        <v>0</v>
      </c>
      <c r="K8" s="171">
        <f t="shared" si="4"/>
        <v>0</v>
      </c>
      <c r="L8" s="172">
        <f t="shared" si="5"/>
        <v>0</v>
      </c>
      <c r="M8" s="6"/>
    </row>
    <row r="9" spans="2:13" ht="26.25" customHeight="1" x14ac:dyDescent="0.25">
      <c r="B9" s="145" t="s">
        <v>66</v>
      </c>
      <c r="C9" s="142"/>
      <c r="D9" s="142"/>
      <c r="E9" s="156"/>
      <c r="F9" s="169">
        <f t="shared" si="0"/>
        <v>0</v>
      </c>
      <c r="G9" s="170">
        <v>450</v>
      </c>
      <c r="H9" s="169">
        <f t="shared" si="1"/>
        <v>0</v>
      </c>
      <c r="I9" s="169">
        <f t="shared" si="2"/>
        <v>0</v>
      </c>
      <c r="J9" s="175">
        <f t="shared" si="3"/>
        <v>0</v>
      </c>
      <c r="K9" s="171">
        <f t="shared" si="4"/>
        <v>0</v>
      </c>
      <c r="L9" s="172">
        <f t="shared" si="5"/>
        <v>0</v>
      </c>
      <c r="M9" s="6"/>
    </row>
    <row r="10" spans="2:13" ht="26.25" customHeight="1" x14ac:dyDescent="0.25">
      <c r="B10" s="145" t="s">
        <v>36</v>
      </c>
      <c r="C10" s="142"/>
      <c r="D10" s="142"/>
      <c r="E10" s="156"/>
      <c r="F10" s="169">
        <f t="shared" si="0"/>
        <v>0</v>
      </c>
      <c r="G10" s="170">
        <v>200</v>
      </c>
      <c r="H10" s="169">
        <f t="shared" si="1"/>
        <v>0</v>
      </c>
      <c r="I10" s="169">
        <f t="shared" si="2"/>
        <v>0</v>
      </c>
      <c r="J10" s="175">
        <f t="shared" si="3"/>
        <v>0</v>
      </c>
      <c r="K10" s="171">
        <f t="shared" si="4"/>
        <v>0</v>
      </c>
      <c r="L10" s="172">
        <f t="shared" si="5"/>
        <v>0</v>
      </c>
      <c r="M10" s="6"/>
    </row>
    <row r="11" spans="2:13" ht="26.25" customHeight="1" x14ac:dyDescent="0.25">
      <c r="B11" s="145" t="s">
        <v>68</v>
      </c>
      <c r="C11" s="142"/>
      <c r="D11" s="142"/>
      <c r="E11" s="156"/>
      <c r="F11" s="169">
        <f t="shared" si="0"/>
        <v>0</v>
      </c>
      <c r="G11" s="170">
        <v>474</v>
      </c>
      <c r="H11" s="169">
        <f t="shared" si="1"/>
        <v>0</v>
      </c>
      <c r="I11" s="169">
        <f t="shared" si="2"/>
        <v>0</v>
      </c>
      <c r="J11" s="175">
        <f t="shared" si="3"/>
        <v>0</v>
      </c>
      <c r="K11" s="171">
        <f t="shared" si="4"/>
        <v>0</v>
      </c>
      <c r="L11" s="172">
        <f t="shared" si="5"/>
        <v>0</v>
      </c>
      <c r="M11" s="6"/>
    </row>
    <row r="12" spans="2:13" ht="26.25" customHeight="1" x14ac:dyDescent="0.25">
      <c r="B12" s="145" t="s">
        <v>69</v>
      </c>
      <c r="C12" s="142"/>
      <c r="D12" s="142"/>
      <c r="E12" s="156"/>
      <c r="F12" s="169">
        <f t="shared" si="0"/>
        <v>0</v>
      </c>
      <c r="G12" s="170">
        <v>72</v>
      </c>
      <c r="H12" s="169">
        <f t="shared" si="1"/>
        <v>0</v>
      </c>
      <c r="I12" s="169">
        <f t="shared" si="2"/>
        <v>0</v>
      </c>
      <c r="J12" s="175">
        <f t="shared" si="3"/>
        <v>0</v>
      </c>
      <c r="K12" s="171">
        <f t="shared" si="4"/>
        <v>0</v>
      </c>
      <c r="L12" s="172">
        <f t="shared" si="5"/>
        <v>0</v>
      </c>
      <c r="M12" s="6"/>
    </row>
    <row r="13" spans="2:13" ht="26.25" customHeight="1" x14ac:dyDescent="0.25">
      <c r="B13" s="145" t="s">
        <v>70</v>
      </c>
      <c r="C13" s="142"/>
      <c r="D13" s="142"/>
      <c r="E13" s="156"/>
      <c r="F13" s="169">
        <f t="shared" si="0"/>
        <v>0</v>
      </c>
      <c r="G13" s="170">
        <v>72</v>
      </c>
      <c r="H13" s="169">
        <f t="shared" si="1"/>
        <v>0</v>
      </c>
      <c r="I13" s="169">
        <f t="shared" si="2"/>
        <v>0</v>
      </c>
      <c r="J13" s="175">
        <f t="shared" si="3"/>
        <v>0</v>
      </c>
      <c r="K13" s="171">
        <f t="shared" si="4"/>
        <v>0</v>
      </c>
      <c r="L13" s="172">
        <f t="shared" si="5"/>
        <v>0</v>
      </c>
      <c r="M13" s="6"/>
    </row>
    <row r="14" spans="2:13" ht="26.25" customHeight="1" x14ac:dyDescent="0.25">
      <c r="B14" s="145" t="s">
        <v>71</v>
      </c>
      <c r="C14" s="142"/>
      <c r="D14" s="142"/>
      <c r="E14" s="156"/>
      <c r="F14" s="169">
        <f t="shared" si="0"/>
        <v>0</v>
      </c>
      <c r="G14" s="170">
        <v>78</v>
      </c>
      <c r="H14" s="169">
        <f t="shared" si="1"/>
        <v>0</v>
      </c>
      <c r="I14" s="169">
        <f t="shared" si="2"/>
        <v>0</v>
      </c>
      <c r="J14" s="175">
        <f t="shared" si="3"/>
        <v>0</v>
      </c>
      <c r="K14" s="171">
        <f t="shared" si="4"/>
        <v>0</v>
      </c>
      <c r="L14" s="172">
        <f t="shared" si="5"/>
        <v>0</v>
      </c>
      <c r="M14" s="6"/>
    </row>
    <row r="15" spans="2:13" ht="26.25" customHeight="1" x14ac:dyDescent="0.25">
      <c r="B15" s="145" t="s">
        <v>59</v>
      </c>
      <c r="C15" s="142"/>
      <c r="D15" s="142"/>
      <c r="E15" s="156"/>
      <c r="F15" s="169">
        <f t="shared" si="0"/>
        <v>0</v>
      </c>
      <c r="G15" s="170">
        <v>21</v>
      </c>
      <c r="H15" s="169">
        <f t="shared" si="1"/>
        <v>0</v>
      </c>
      <c r="I15" s="169">
        <f t="shared" si="2"/>
        <v>0</v>
      </c>
      <c r="J15" s="175">
        <f t="shared" si="3"/>
        <v>0</v>
      </c>
      <c r="K15" s="171">
        <f t="shared" si="4"/>
        <v>0</v>
      </c>
      <c r="L15" s="172">
        <f t="shared" si="5"/>
        <v>0</v>
      </c>
      <c r="M15" s="6"/>
    </row>
    <row r="16" spans="2:13" ht="26.25" customHeight="1" x14ac:dyDescent="0.25">
      <c r="B16" s="145" t="s">
        <v>72</v>
      </c>
      <c r="C16" s="142"/>
      <c r="D16" s="142"/>
      <c r="E16" s="156"/>
      <c r="F16" s="169">
        <f t="shared" si="0"/>
        <v>0</v>
      </c>
      <c r="G16" s="170">
        <v>170</v>
      </c>
      <c r="H16" s="169">
        <f t="shared" si="1"/>
        <v>0</v>
      </c>
      <c r="I16" s="169">
        <f t="shared" si="2"/>
        <v>0</v>
      </c>
      <c r="J16" s="175">
        <f t="shared" si="3"/>
        <v>0</v>
      </c>
      <c r="K16" s="171">
        <f t="shared" si="4"/>
        <v>0</v>
      </c>
      <c r="L16" s="172">
        <f t="shared" si="5"/>
        <v>0</v>
      </c>
      <c r="M16" s="6"/>
    </row>
    <row r="17" spans="2:13" ht="26.25" customHeight="1" x14ac:dyDescent="0.25">
      <c r="B17" s="145" t="s">
        <v>73</v>
      </c>
      <c r="C17" s="142"/>
      <c r="D17" s="142"/>
      <c r="E17" s="156"/>
      <c r="F17" s="169">
        <f t="shared" si="0"/>
        <v>0</v>
      </c>
      <c r="G17" s="170">
        <v>130</v>
      </c>
      <c r="H17" s="169">
        <f t="shared" si="1"/>
        <v>0</v>
      </c>
      <c r="I17" s="169">
        <f t="shared" si="2"/>
        <v>0</v>
      </c>
      <c r="J17" s="175">
        <f t="shared" si="3"/>
        <v>0</v>
      </c>
      <c r="K17" s="171">
        <f t="shared" si="4"/>
        <v>0</v>
      </c>
      <c r="L17" s="172">
        <f t="shared" si="5"/>
        <v>0</v>
      </c>
      <c r="M17" s="6"/>
    </row>
    <row r="18" spans="2:13" ht="26.25" customHeight="1" x14ac:dyDescent="0.25">
      <c r="B18" s="145" t="s">
        <v>74</v>
      </c>
      <c r="C18" s="142"/>
      <c r="D18" s="142"/>
      <c r="E18" s="156"/>
      <c r="F18" s="169">
        <f t="shared" si="0"/>
        <v>0</v>
      </c>
      <c r="G18" s="170">
        <v>150</v>
      </c>
      <c r="H18" s="169">
        <f t="shared" si="1"/>
        <v>0</v>
      </c>
      <c r="I18" s="169">
        <f t="shared" si="2"/>
        <v>0</v>
      </c>
      <c r="J18" s="175">
        <f t="shared" si="3"/>
        <v>0</v>
      </c>
      <c r="K18" s="171">
        <f t="shared" si="4"/>
        <v>0</v>
      </c>
      <c r="L18" s="172">
        <f t="shared" si="5"/>
        <v>0</v>
      </c>
      <c r="M18" s="6"/>
    </row>
    <row r="19" spans="2:13" ht="26.25" customHeight="1" x14ac:dyDescent="0.25">
      <c r="B19" s="145" t="s">
        <v>60</v>
      </c>
      <c r="C19" s="142"/>
      <c r="D19" s="142"/>
      <c r="E19" s="156"/>
      <c r="F19" s="169">
        <f t="shared" si="0"/>
        <v>0</v>
      </c>
      <c r="G19" s="170">
        <v>133</v>
      </c>
      <c r="H19" s="169">
        <f t="shared" si="1"/>
        <v>0</v>
      </c>
      <c r="I19" s="169">
        <f t="shared" si="2"/>
        <v>0</v>
      </c>
      <c r="J19" s="175">
        <f t="shared" si="3"/>
        <v>0</v>
      </c>
      <c r="K19" s="171">
        <f t="shared" si="4"/>
        <v>0</v>
      </c>
      <c r="L19" s="172">
        <f t="shared" si="5"/>
        <v>0</v>
      </c>
      <c r="M19" s="6"/>
    </row>
    <row r="20" spans="2:13" ht="26.25" customHeight="1" x14ac:dyDescent="0.25">
      <c r="B20" s="145" t="s">
        <v>61</v>
      </c>
      <c r="C20" s="142"/>
      <c r="D20" s="142"/>
      <c r="E20" s="156"/>
      <c r="F20" s="169">
        <f t="shared" si="0"/>
        <v>0</v>
      </c>
      <c r="G20" s="170">
        <v>347</v>
      </c>
      <c r="H20" s="169">
        <f t="shared" si="1"/>
        <v>0</v>
      </c>
      <c r="I20" s="169">
        <f t="shared" si="2"/>
        <v>0</v>
      </c>
      <c r="J20" s="175">
        <f t="shared" si="3"/>
        <v>0</v>
      </c>
      <c r="K20" s="171">
        <f t="shared" si="4"/>
        <v>0</v>
      </c>
      <c r="L20" s="172">
        <f t="shared" si="5"/>
        <v>0</v>
      </c>
      <c r="M20" s="6"/>
    </row>
    <row r="21" spans="2:13" ht="26.25" customHeight="1" x14ac:dyDescent="0.25">
      <c r="B21" s="145" t="s">
        <v>75</v>
      </c>
      <c r="C21" s="142"/>
      <c r="D21" s="142"/>
      <c r="E21" s="236"/>
      <c r="F21" s="169">
        <f t="shared" si="0"/>
        <v>0</v>
      </c>
      <c r="G21" s="170">
        <v>411</v>
      </c>
      <c r="H21" s="169">
        <f t="shared" si="1"/>
        <v>0</v>
      </c>
      <c r="I21" s="169">
        <f t="shared" si="2"/>
        <v>0</v>
      </c>
      <c r="J21" s="175">
        <f t="shared" si="3"/>
        <v>0</v>
      </c>
      <c r="K21" s="171">
        <f t="shared" si="4"/>
        <v>0</v>
      </c>
      <c r="L21" s="172">
        <f t="shared" si="5"/>
        <v>0</v>
      </c>
      <c r="M21" s="6"/>
    </row>
    <row r="22" spans="2:13" ht="26.25" customHeight="1" x14ac:dyDescent="0.25">
      <c r="B22" s="145" t="s">
        <v>77</v>
      </c>
      <c r="C22" s="142"/>
      <c r="D22" s="142"/>
      <c r="E22" s="236"/>
      <c r="F22" s="169">
        <f t="shared" si="0"/>
        <v>0</v>
      </c>
      <c r="G22" s="170">
        <v>320</v>
      </c>
      <c r="H22" s="169">
        <f t="shared" si="1"/>
        <v>0</v>
      </c>
      <c r="I22" s="169">
        <f t="shared" si="2"/>
        <v>0</v>
      </c>
      <c r="J22" s="175">
        <f t="shared" si="3"/>
        <v>0</v>
      </c>
      <c r="K22" s="171">
        <f t="shared" si="4"/>
        <v>0</v>
      </c>
      <c r="L22" s="172">
        <f t="shared" si="5"/>
        <v>0</v>
      </c>
      <c r="M22" s="6"/>
    </row>
    <row r="23" spans="2:13" ht="26.25" customHeight="1" x14ac:dyDescent="0.25">
      <c r="B23" s="145" t="s">
        <v>76</v>
      </c>
      <c r="C23" s="142"/>
      <c r="D23" s="142"/>
      <c r="E23" s="156"/>
      <c r="F23" s="169">
        <f t="shared" si="0"/>
        <v>0</v>
      </c>
      <c r="G23" s="170">
        <v>216</v>
      </c>
      <c r="H23" s="169">
        <f t="shared" si="1"/>
        <v>0</v>
      </c>
      <c r="I23" s="169">
        <f t="shared" si="2"/>
        <v>0</v>
      </c>
      <c r="J23" s="175">
        <f t="shared" si="3"/>
        <v>0</v>
      </c>
      <c r="K23" s="171">
        <f t="shared" si="4"/>
        <v>0</v>
      </c>
      <c r="L23" s="172">
        <f t="shared" si="5"/>
        <v>0</v>
      </c>
      <c r="M23" s="6"/>
    </row>
    <row r="24" spans="2:13" ht="26.25" customHeight="1" x14ac:dyDescent="0.25">
      <c r="B24" s="145" t="s">
        <v>78</v>
      </c>
      <c r="C24" s="142"/>
      <c r="D24" s="142"/>
      <c r="E24" s="156"/>
      <c r="F24" s="169">
        <f t="shared" si="0"/>
        <v>0</v>
      </c>
      <c r="G24" s="170">
        <v>160</v>
      </c>
      <c r="H24" s="169">
        <f t="shared" si="1"/>
        <v>0</v>
      </c>
      <c r="I24" s="169">
        <f t="shared" si="2"/>
        <v>0</v>
      </c>
      <c r="J24" s="175">
        <f t="shared" si="3"/>
        <v>0</v>
      </c>
      <c r="K24" s="171">
        <f t="shared" si="4"/>
        <v>0</v>
      </c>
      <c r="L24" s="172">
        <f t="shared" si="5"/>
        <v>0</v>
      </c>
      <c r="M24" s="6"/>
    </row>
    <row r="25" spans="2:13" ht="26.25" customHeight="1" x14ac:dyDescent="0.25">
      <c r="B25" s="145" t="s">
        <v>43</v>
      </c>
      <c r="C25" s="142"/>
      <c r="D25" s="142"/>
      <c r="E25" s="156"/>
      <c r="F25" s="169">
        <f t="shared" si="0"/>
        <v>0</v>
      </c>
      <c r="G25" s="170">
        <v>949</v>
      </c>
      <c r="H25" s="169">
        <f t="shared" si="1"/>
        <v>0</v>
      </c>
      <c r="I25" s="169">
        <f t="shared" si="2"/>
        <v>0</v>
      </c>
      <c r="J25" s="175">
        <f t="shared" si="3"/>
        <v>0</v>
      </c>
      <c r="K25" s="171">
        <f t="shared" si="4"/>
        <v>0</v>
      </c>
      <c r="L25" s="172">
        <f t="shared" si="5"/>
        <v>0</v>
      </c>
      <c r="M25" s="6"/>
    </row>
    <row r="26" spans="2:13" ht="26.25" customHeight="1" x14ac:dyDescent="0.25">
      <c r="B26" s="145" t="s">
        <v>44</v>
      </c>
      <c r="C26" s="142"/>
      <c r="D26" s="142"/>
      <c r="E26" s="156"/>
      <c r="F26" s="169">
        <f t="shared" si="0"/>
        <v>0</v>
      </c>
      <c r="G26" s="173">
        <v>720</v>
      </c>
      <c r="H26" s="169">
        <f t="shared" si="1"/>
        <v>0</v>
      </c>
      <c r="I26" s="169">
        <f t="shared" si="2"/>
        <v>0</v>
      </c>
      <c r="J26" s="175">
        <f t="shared" si="3"/>
        <v>0</v>
      </c>
      <c r="K26" s="171">
        <f t="shared" si="4"/>
        <v>0</v>
      </c>
      <c r="L26" s="172">
        <f t="shared" si="5"/>
        <v>0</v>
      </c>
      <c r="M26" s="6"/>
    </row>
    <row r="27" spans="2:13" ht="26.25" customHeight="1" x14ac:dyDescent="0.25">
      <c r="B27" s="145" t="s">
        <v>62</v>
      </c>
      <c r="C27" s="142"/>
      <c r="D27" s="142"/>
      <c r="E27" s="156"/>
      <c r="F27" s="169">
        <f t="shared" si="0"/>
        <v>0</v>
      </c>
      <c r="G27" s="170">
        <v>1800</v>
      </c>
      <c r="H27" s="169">
        <f t="shared" si="1"/>
        <v>0</v>
      </c>
      <c r="I27" s="169">
        <f t="shared" si="2"/>
        <v>0</v>
      </c>
      <c r="J27" s="175">
        <f t="shared" si="3"/>
        <v>0</v>
      </c>
      <c r="K27" s="171">
        <f t="shared" si="4"/>
        <v>0</v>
      </c>
      <c r="L27" s="172">
        <f t="shared" si="5"/>
        <v>0</v>
      </c>
      <c r="M27" s="6"/>
    </row>
    <row r="28" spans="2:13" ht="26.25" customHeight="1" x14ac:dyDescent="0.25">
      <c r="B28" s="145" t="s">
        <v>41</v>
      </c>
      <c r="C28" s="142"/>
      <c r="D28" s="142"/>
      <c r="E28" s="156"/>
      <c r="F28" s="169">
        <f t="shared" si="0"/>
        <v>0</v>
      </c>
      <c r="G28" s="170">
        <v>120</v>
      </c>
      <c r="H28" s="169">
        <f t="shared" si="1"/>
        <v>0</v>
      </c>
      <c r="I28" s="169">
        <f t="shared" si="2"/>
        <v>0</v>
      </c>
      <c r="J28" s="175">
        <f t="shared" si="3"/>
        <v>0</v>
      </c>
      <c r="K28" s="171">
        <f t="shared" si="4"/>
        <v>0</v>
      </c>
      <c r="L28" s="172">
        <f t="shared" si="5"/>
        <v>0</v>
      </c>
      <c r="M28" s="6"/>
    </row>
    <row r="29" spans="2:13" ht="26.25" customHeight="1" x14ac:dyDescent="0.25">
      <c r="B29" s="145" t="s">
        <v>42</v>
      </c>
      <c r="C29" s="142"/>
      <c r="D29" s="142"/>
      <c r="E29" s="156"/>
      <c r="F29" s="185">
        <f t="shared" si="0"/>
        <v>0</v>
      </c>
      <c r="G29" s="170">
        <v>80</v>
      </c>
      <c r="H29" s="174">
        <f t="shared" si="1"/>
        <v>0</v>
      </c>
      <c r="I29" s="169">
        <f t="shared" si="2"/>
        <v>0</v>
      </c>
      <c r="J29" s="175">
        <f t="shared" si="3"/>
        <v>0</v>
      </c>
      <c r="K29" s="171">
        <f t="shared" si="4"/>
        <v>0</v>
      </c>
      <c r="L29" s="172">
        <f t="shared" si="5"/>
        <v>0</v>
      </c>
      <c r="M29" s="6"/>
    </row>
    <row r="30" spans="2:13" ht="26.25" customHeight="1" x14ac:dyDescent="0.25">
      <c r="B30" s="145" t="s">
        <v>92</v>
      </c>
      <c r="C30" s="142"/>
      <c r="D30" s="142"/>
      <c r="E30" s="156"/>
      <c r="F30" s="169">
        <f t="shared" si="0"/>
        <v>0</v>
      </c>
      <c r="G30" s="170">
        <v>140</v>
      </c>
      <c r="H30" s="169">
        <f t="shared" si="1"/>
        <v>0</v>
      </c>
      <c r="I30" s="169">
        <f t="shared" si="2"/>
        <v>0</v>
      </c>
      <c r="J30" s="175">
        <f t="shared" si="3"/>
        <v>0</v>
      </c>
      <c r="K30" s="171">
        <f t="shared" si="4"/>
        <v>0</v>
      </c>
      <c r="L30" s="172">
        <f t="shared" si="5"/>
        <v>0</v>
      </c>
      <c r="M30" s="6"/>
    </row>
    <row r="31" spans="2:13" ht="26.25" customHeight="1" x14ac:dyDescent="0.25">
      <c r="B31" s="145" t="s">
        <v>21</v>
      </c>
      <c r="C31" s="142"/>
      <c r="D31" s="142"/>
      <c r="E31" s="156"/>
      <c r="F31" s="169">
        <f t="shared" si="0"/>
        <v>0</v>
      </c>
      <c r="G31" s="170">
        <v>140</v>
      </c>
      <c r="H31" s="169">
        <f t="shared" si="1"/>
        <v>0</v>
      </c>
      <c r="I31" s="169">
        <f t="shared" si="2"/>
        <v>0</v>
      </c>
      <c r="J31" s="175">
        <f t="shared" si="3"/>
        <v>0</v>
      </c>
      <c r="K31" s="171">
        <f t="shared" si="4"/>
        <v>0</v>
      </c>
      <c r="L31" s="172">
        <f t="shared" si="5"/>
        <v>0</v>
      </c>
      <c r="M31" s="6"/>
    </row>
    <row r="32" spans="2:13" ht="26.25" customHeight="1" x14ac:dyDescent="0.25">
      <c r="B32" s="145" t="s">
        <v>39</v>
      </c>
      <c r="C32" s="142"/>
      <c r="D32" s="142"/>
      <c r="E32" s="156"/>
      <c r="F32" s="169">
        <f t="shared" si="0"/>
        <v>0</v>
      </c>
      <c r="G32" s="170">
        <v>113</v>
      </c>
      <c r="H32" s="169">
        <f t="shared" si="1"/>
        <v>0</v>
      </c>
      <c r="I32" s="169">
        <f t="shared" si="2"/>
        <v>0</v>
      </c>
      <c r="J32" s="175">
        <f t="shared" si="3"/>
        <v>0</v>
      </c>
      <c r="K32" s="171">
        <f t="shared" si="4"/>
        <v>0</v>
      </c>
      <c r="L32" s="172">
        <f t="shared" si="5"/>
        <v>0</v>
      </c>
      <c r="M32" s="6"/>
    </row>
    <row r="33" spans="2:13" ht="26.25" customHeight="1" x14ac:dyDescent="0.25">
      <c r="B33" s="145" t="s">
        <v>213</v>
      </c>
      <c r="C33" s="142"/>
      <c r="D33" s="142"/>
      <c r="E33" s="156"/>
      <c r="F33" s="169">
        <f t="shared" si="0"/>
        <v>0</v>
      </c>
      <c r="G33" s="170">
        <v>200</v>
      </c>
      <c r="H33" s="169">
        <f t="shared" si="1"/>
        <v>0</v>
      </c>
      <c r="I33" s="169">
        <f t="shared" si="2"/>
        <v>0</v>
      </c>
      <c r="J33" s="175">
        <f t="shared" si="3"/>
        <v>0</v>
      </c>
      <c r="K33" s="171">
        <f t="shared" si="4"/>
        <v>0</v>
      </c>
      <c r="L33" s="172">
        <f t="shared" si="5"/>
        <v>0</v>
      </c>
      <c r="M33" s="6"/>
    </row>
    <row r="34" spans="2:13" ht="26.25" customHeight="1" x14ac:dyDescent="0.25">
      <c r="B34" s="146" t="s">
        <v>63</v>
      </c>
      <c r="C34" s="142"/>
      <c r="D34" s="142"/>
      <c r="E34" s="156"/>
      <c r="F34" s="169">
        <f t="shared" si="0"/>
        <v>0</v>
      </c>
      <c r="G34" s="170">
        <v>200</v>
      </c>
      <c r="H34" s="169">
        <f t="shared" si="1"/>
        <v>0</v>
      </c>
      <c r="I34" s="169">
        <f t="shared" si="2"/>
        <v>0</v>
      </c>
      <c r="J34" s="175">
        <f t="shared" si="3"/>
        <v>0</v>
      </c>
      <c r="K34" s="171">
        <f t="shared" si="4"/>
        <v>0</v>
      </c>
      <c r="L34" s="172">
        <f t="shared" si="5"/>
        <v>0</v>
      </c>
      <c r="M34" s="6"/>
    </row>
    <row r="35" spans="2:13" ht="26.25" customHeight="1" x14ac:dyDescent="0.25">
      <c r="B35" s="146" t="s">
        <v>64</v>
      </c>
      <c r="C35" s="142"/>
      <c r="D35" s="142"/>
      <c r="E35" s="236"/>
      <c r="F35" s="169">
        <f t="shared" si="0"/>
        <v>0</v>
      </c>
      <c r="G35" s="170">
        <v>1000</v>
      </c>
      <c r="H35" s="169">
        <f t="shared" si="1"/>
        <v>0</v>
      </c>
      <c r="I35" s="169">
        <f t="shared" si="2"/>
        <v>0</v>
      </c>
      <c r="J35" s="175">
        <f t="shared" si="3"/>
        <v>0</v>
      </c>
      <c r="K35" s="171">
        <f t="shared" si="4"/>
        <v>0</v>
      </c>
      <c r="L35" s="172">
        <f t="shared" si="5"/>
        <v>0</v>
      </c>
      <c r="M35" s="6"/>
    </row>
    <row r="36" spans="2:13" ht="26.25" customHeight="1" x14ac:dyDescent="0.25">
      <c r="B36" s="145" t="s">
        <v>49</v>
      </c>
      <c r="C36" s="142"/>
      <c r="D36" s="142"/>
      <c r="E36" s="236"/>
      <c r="F36" s="169">
        <f t="shared" si="0"/>
        <v>0</v>
      </c>
      <c r="G36" s="170">
        <v>68</v>
      </c>
      <c r="H36" s="169">
        <f t="shared" si="1"/>
        <v>0</v>
      </c>
      <c r="I36" s="169">
        <f t="shared" si="2"/>
        <v>0</v>
      </c>
      <c r="J36" s="175">
        <f t="shared" si="3"/>
        <v>0</v>
      </c>
      <c r="K36" s="171">
        <f t="shared" si="4"/>
        <v>0</v>
      </c>
      <c r="L36" s="172">
        <f t="shared" si="5"/>
        <v>0</v>
      </c>
      <c r="M36" s="6"/>
    </row>
    <row r="37" spans="2:13" ht="33.75" customHeight="1" x14ac:dyDescent="0.25">
      <c r="B37" s="198" t="s">
        <v>202</v>
      </c>
      <c r="C37" s="158" t="s">
        <v>194</v>
      </c>
      <c r="D37" s="143"/>
      <c r="E37" s="161"/>
      <c r="F37" s="143"/>
      <c r="G37" s="161" t="s">
        <v>195</v>
      </c>
      <c r="H37" s="158"/>
      <c r="I37" s="143"/>
      <c r="J37" s="143"/>
      <c r="K37" s="165"/>
      <c r="L37" s="160"/>
      <c r="M37" s="6"/>
    </row>
    <row r="38" spans="2:13" ht="39.75" customHeight="1" x14ac:dyDescent="0.25">
      <c r="B38" s="145" t="s">
        <v>89</v>
      </c>
      <c r="C38" s="142"/>
      <c r="D38" s="169"/>
      <c r="E38" s="174"/>
      <c r="F38" s="175"/>
      <c r="G38" s="176">
        <v>0.9</v>
      </c>
      <c r="H38" s="175">
        <f>C38*G38</f>
        <v>0</v>
      </c>
      <c r="I38" s="175"/>
      <c r="J38" s="175">
        <f>(H38+I38)/12</f>
        <v>0</v>
      </c>
      <c r="K38" s="171">
        <f t="shared" si="4"/>
        <v>0</v>
      </c>
      <c r="L38" s="172">
        <f t="shared" si="5"/>
        <v>0</v>
      </c>
      <c r="M38" s="6"/>
    </row>
    <row r="39" spans="2:13" ht="26.25" customHeight="1" x14ac:dyDescent="0.25">
      <c r="B39" s="145" t="s">
        <v>90</v>
      </c>
      <c r="C39" s="142"/>
      <c r="D39" s="169"/>
      <c r="E39" s="174"/>
      <c r="F39" s="175"/>
      <c r="G39" s="176">
        <v>0.9</v>
      </c>
      <c r="H39" s="175">
        <f t="shared" ref="H39:H40" si="6">C39*G39</f>
        <v>0</v>
      </c>
      <c r="I39" s="175"/>
      <c r="J39" s="175">
        <f t="shared" ref="J39:J40" si="7">(H39+I39)/12</f>
        <v>0</v>
      </c>
      <c r="K39" s="171">
        <f t="shared" si="4"/>
        <v>0</v>
      </c>
      <c r="L39" s="172">
        <f t="shared" si="5"/>
        <v>0</v>
      </c>
      <c r="M39" s="6"/>
    </row>
    <row r="40" spans="2:13" ht="26.25" customHeight="1" x14ac:dyDescent="0.25">
      <c r="B40" s="145" t="s">
        <v>91</v>
      </c>
      <c r="C40" s="142"/>
      <c r="D40" s="169"/>
      <c r="E40" s="174"/>
      <c r="F40" s="175"/>
      <c r="G40" s="176">
        <v>1.1000000000000001</v>
      </c>
      <c r="H40" s="175">
        <f t="shared" si="6"/>
        <v>0</v>
      </c>
      <c r="I40" s="175"/>
      <c r="J40" s="175">
        <f t="shared" si="7"/>
        <v>0</v>
      </c>
      <c r="K40" s="171">
        <f t="shared" si="4"/>
        <v>0</v>
      </c>
      <c r="L40" s="172">
        <f t="shared" si="5"/>
        <v>0</v>
      </c>
      <c r="M40" s="6"/>
    </row>
    <row r="41" spans="2:13" ht="41.25" customHeight="1" x14ac:dyDescent="0.25">
      <c r="B41" s="198" t="s">
        <v>203</v>
      </c>
      <c r="C41" s="161" t="s">
        <v>200</v>
      </c>
      <c r="D41" s="161" t="s">
        <v>201</v>
      </c>
      <c r="E41" s="168"/>
      <c r="F41" s="159"/>
      <c r="G41" s="162"/>
      <c r="H41" s="161" t="s">
        <v>199</v>
      </c>
      <c r="I41" s="161" t="s">
        <v>198</v>
      </c>
      <c r="J41" s="161" t="s">
        <v>85</v>
      </c>
      <c r="K41" s="199" t="s">
        <v>197</v>
      </c>
      <c r="L41" s="200" t="s">
        <v>86</v>
      </c>
      <c r="M41" s="6"/>
    </row>
    <row r="42" spans="2:13" ht="37.5" customHeight="1" x14ac:dyDescent="0.25">
      <c r="B42" s="145" t="s">
        <v>196</v>
      </c>
      <c r="C42" s="142"/>
      <c r="D42" s="142"/>
      <c r="E42" s="174"/>
      <c r="F42" s="175"/>
      <c r="G42" s="176"/>
      <c r="H42" s="177">
        <f>C42*12.5</f>
        <v>0</v>
      </c>
      <c r="I42" s="177">
        <f>D42*14</f>
        <v>0</v>
      </c>
      <c r="J42" s="177">
        <f>(H42+I42)/12</f>
        <v>0</v>
      </c>
      <c r="K42" s="178">
        <f>H42+I42</f>
        <v>0</v>
      </c>
      <c r="L42" s="172">
        <f t="shared" si="5"/>
        <v>0</v>
      </c>
      <c r="M42" s="6"/>
    </row>
    <row r="43" spans="2:13" ht="26.25" customHeight="1" thickBot="1" x14ac:dyDescent="0.3">
      <c r="B43" s="157" t="s">
        <v>193</v>
      </c>
      <c r="C43" s="148"/>
      <c r="D43" s="148"/>
      <c r="E43" s="179"/>
      <c r="F43" s="180"/>
      <c r="G43" s="181"/>
      <c r="H43" s="182">
        <f>C43*14</f>
        <v>0</v>
      </c>
      <c r="I43" s="182">
        <f>D43*45</f>
        <v>0</v>
      </c>
      <c r="J43" s="182">
        <f>(H43+I43)/12</f>
        <v>0</v>
      </c>
      <c r="K43" s="183">
        <f>H43+I43</f>
        <v>0</v>
      </c>
      <c r="L43" s="184">
        <f t="shared" si="5"/>
        <v>0</v>
      </c>
      <c r="M43" s="6"/>
    </row>
    <row r="44" spans="2:13" ht="37.5" customHeight="1" x14ac:dyDescent="0.25">
      <c r="B44" s="201" t="s">
        <v>23</v>
      </c>
      <c r="C44" s="202" t="s">
        <v>210</v>
      </c>
      <c r="D44" s="203"/>
      <c r="E44" s="192" t="s">
        <v>82</v>
      </c>
      <c r="F44" s="186"/>
      <c r="G44" s="193" t="s">
        <v>211</v>
      </c>
      <c r="H44" s="187"/>
      <c r="I44" s="187"/>
      <c r="J44" s="187"/>
      <c r="K44" s="188"/>
      <c r="L44" s="189"/>
      <c r="M44" s="6"/>
    </row>
    <row r="45" spans="2:13" ht="26.25" customHeight="1" x14ac:dyDescent="0.25">
      <c r="B45" s="190" t="s">
        <v>205</v>
      </c>
      <c r="C45" s="142"/>
      <c r="D45" s="169"/>
      <c r="E45" s="155"/>
      <c r="F45" s="175"/>
      <c r="G45" s="195">
        <v>10</v>
      </c>
      <c r="H45" s="177"/>
      <c r="I45" s="177"/>
      <c r="J45" s="177">
        <f>C45*E45*G45</f>
        <v>0</v>
      </c>
      <c r="K45" s="177">
        <f>J45*12</f>
        <v>0</v>
      </c>
      <c r="L45" s="172">
        <f>K45/1000</f>
        <v>0</v>
      </c>
      <c r="M45" s="6"/>
    </row>
    <row r="46" spans="2:13" ht="26.25" customHeight="1" x14ac:dyDescent="0.25">
      <c r="B46" s="145" t="s">
        <v>204</v>
      </c>
      <c r="C46" s="142"/>
      <c r="D46" s="169"/>
      <c r="E46" s="155"/>
      <c r="F46" s="169"/>
      <c r="G46" s="195">
        <v>20</v>
      </c>
      <c r="H46" s="169"/>
      <c r="I46" s="169"/>
      <c r="J46" s="177">
        <f t="shared" ref="J46:J50" si="8">C46*E46*G46</f>
        <v>0</v>
      </c>
      <c r="K46" s="177">
        <f t="shared" ref="K46:K50" si="9">J46*12</f>
        <v>0</v>
      </c>
      <c r="L46" s="172">
        <f t="shared" ref="L46:L50" si="10">K46/1000</f>
        <v>0</v>
      </c>
      <c r="M46" s="6"/>
    </row>
    <row r="47" spans="2:13" ht="26.25" customHeight="1" x14ac:dyDescent="0.25">
      <c r="B47" s="145" t="s">
        <v>206</v>
      </c>
      <c r="C47" s="142"/>
      <c r="D47" s="169"/>
      <c r="E47" s="155"/>
      <c r="F47" s="169"/>
      <c r="G47" s="195">
        <v>43</v>
      </c>
      <c r="H47" s="169"/>
      <c r="I47" s="169"/>
      <c r="J47" s="177">
        <f t="shared" si="8"/>
        <v>0</v>
      </c>
      <c r="K47" s="177">
        <f t="shared" si="9"/>
        <v>0</v>
      </c>
      <c r="L47" s="172">
        <f t="shared" si="10"/>
        <v>0</v>
      </c>
      <c r="M47" s="6"/>
    </row>
    <row r="48" spans="2:13" ht="26.25" customHeight="1" x14ac:dyDescent="0.25">
      <c r="B48" s="145" t="s">
        <v>209</v>
      </c>
      <c r="C48" s="142"/>
      <c r="D48" s="169"/>
      <c r="E48" s="155"/>
      <c r="F48" s="169"/>
      <c r="G48" s="194">
        <v>7.5</v>
      </c>
      <c r="H48" s="169"/>
      <c r="I48" s="169"/>
      <c r="J48" s="177">
        <f t="shared" si="8"/>
        <v>0</v>
      </c>
      <c r="K48" s="177">
        <f t="shared" si="9"/>
        <v>0</v>
      </c>
      <c r="L48" s="172">
        <f t="shared" si="10"/>
        <v>0</v>
      </c>
      <c r="M48" s="6"/>
    </row>
    <row r="49" spans="2:13" ht="26.25" customHeight="1" x14ac:dyDescent="0.25">
      <c r="B49" s="145" t="s">
        <v>207</v>
      </c>
      <c r="C49" s="142"/>
      <c r="D49" s="169"/>
      <c r="E49" s="155"/>
      <c r="F49" s="169"/>
      <c r="G49" s="194">
        <v>12.5</v>
      </c>
      <c r="H49" s="169"/>
      <c r="I49" s="169"/>
      <c r="J49" s="177">
        <f t="shared" si="8"/>
        <v>0</v>
      </c>
      <c r="K49" s="177">
        <f t="shared" si="9"/>
        <v>0</v>
      </c>
      <c r="L49" s="172">
        <f t="shared" si="10"/>
        <v>0</v>
      </c>
      <c r="M49" s="6"/>
    </row>
    <row r="50" spans="2:13" ht="26.25" customHeight="1" thickBot="1" x14ac:dyDescent="0.3">
      <c r="B50" s="147" t="s">
        <v>208</v>
      </c>
      <c r="C50" s="148"/>
      <c r="D50" s="191"/>
      <c r="E50" s="197"/>
      <c r="F50" s="191"/>
      <c r="G50" s="196">
        <v>25</v>
      </c>
      <c r="H50" s="191"/>
      <c r="I50" s="191"/>
      <c r="J50" s="177">
        <f t="shared" si="8"/>
        <v>0</v>
      </c>
      <c r="K50" s="177">
        <f t="shared" si="9"/>
        <v>0</v>
      </c>
      <c r="L50" s="172">
        <f t="shared" si="10"/>
        <v>0</v>
      </c>
      <c r="M50" s="6"/>
    </row>
    <row r="51" spans="2:13" ht="30" customHeight="1" thickBot="1" x14ac:dyDescent="0.3">
      <c r="B51" s="52"/>
      <c r="C51" s="53"/>
      <c r="D51" s="53"/>
      <c r="E51" s="53"/>
      <c r="F51" s="53"/>
      <c r="G51" s="53"/>
      <c r="H51" s="263" t="s">
        <v>87</v>
      </c>
      <c r="I51" s="264"/>
      <c r="J51" s="264"/>
      <c r="K51" s="166"/>
      <c r="L51" s="167">
        <f>SUM(L6:L40)</f>
        <v>0</v>
      </c>
    </row>
  </sheetData>
  <sheetProtection algorithmName="SHA-512" hashValue="RGOlPjFMblc+k3d8XdcH24pBZR5Q1Fep0H9/hS00Y5X1cGy4XNcsWLgFOCoQ66Fzu3gUb4ya6FDhlbcWXIBwLQ==" saltValue="20qV/1wDucTTpgfQXHrFcg==" spinCount="100000" sheet="1" objects="1" scenarios="1" selectLockedCells="1"/>
  <customSheetViews>
    <customSheetView guid="{C534D5E1-F4FD-41EF-A080-1781CB5873EB}">
      <pane xSplit="1" ySplit="5" topLeftCell="B6" activePane="bottomRight" state="frozen"/>
      <selection pane="bottomRight" activeCell="C31" sqref="C31"/>
      <pageMargins left="0.7" right="0.7" top="0.75" bottom="0.75" header="0.3" footer="0.3"/>
    </customSheetView>
  </customSheetViews>
  <mergeCells count="2">
    <mergeCell ref="C4:D4"/>
    <mergeCell ref="H51:J5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E2:AB47"/>
  <sheetViews>
    <sheetView workbookViewId="0">
      <selection activeCell="K25" sqref="K25"/>
    </sheetView>
  </sheetViews>
  <sheetFormatPr defaultRowHeight="15" x14ac:dyDescent="0.25"/>
  <cols>
    <col min="6" max="6" width="45.28515625" customWidth="1"/>
    <col min="7" max="16" width="15.140625" customWidth="1"/>
    <col min="17" max="26" width="12.28515625" customWidth="1"/>
    <col min="27" max="27" width="11.7109375" customWidth="1"/>
  </cols>
  <sheetData>
    <row r="2" spans="6:28" ht="21" x14ac:dyDescent="0.25">
      <c r="J2" s="9"/>
    </row>
    <row r="3" spans="6:28" ht="21" x14ac:dyDescent="0.3">
      <c r="F3" s="9"/>
      <c r="H3" s="10"/>
    </row>
    <row r="4" spans="6:28" ht="18.75" x14ac:dyDescent="0.3">
      <c r="F4" s="10" t="s">
        <v>141</v>
      </c>
      <c r="G4" s="63">
        <v>0.05</v>
      </c>
      <c r="H4" s="11"/>
      <c r="K4" s="11"/>
      <c r="L4" s="12"/>
      <c r="N4" s="13"/>
      <c r="O4" s="13"/>
      <c r="P4" s="13"/>
    </row>
    <row r="5" spans="6:28" ht="18.75" x14ac:dyDescent="0.3">
      <c r="F5" s="14" t="s">
        <v>220</v>
      </c>
      <c r="G5" s="64">
        <v>0</v>
      </c>
      <c r="H5" s="11"/>
      <c r="K5" s="11"/>
      <c r="L5" s="12"/>
      <c r="N5" s="13"/>
      <c r="O5" s="13"/>
      <c r="P5" s="13"/>
    </row>
    <row r="6" spans="6:28" ht="18.75" x14ac:dyDescent="0.3">
      <c r="F6" s="14"/>
      <c r="G6" s="64"/>
      <c r="H6" s="11"/>
      <c r="K6" s="11"/>
      <c r="L6" s="12"/>
      <c r="N6" s="13"/>
      <c r="O6" s="13"/>
      <c r="P6" s="13"/>
    </row>
    <row r="7" spans="6:28" ht="15.75" thickBot="1" x14ac:dyDescent="0.3">
      <c r="H7" s="15"/>
      <c r="I7" s="15"/>
      <c r="J7" s="15"/>
      <c r="K7" s="15"/>
      <c r="L7" s="15"/>
      <c r="M7" s="15"/>
      <c r="N7" s="15"/>
      <c r="O7" s="15"/>
      <c r="P7" s="15"/>
      <c r="AB7" s="11"/>
    </row>
    <row r="8" spans="6:28" ht="15.75" x14ac:dyDescent="0.25">
      <c r="F8" s="16"/>
      <c r="G8" s="59">
        <v>2014</v>
      </c>
      <c r="H8" s="17">
        <f>G8+1</f>
        <v>2015</v>
      </c>
      <c r="I8" s="17">
        <f t="shared" ref="I8:P8" si="0">H8+1</f>
        <v>2016</v>
      </c>
      <c r="J8" s="17">
        <f t="shared" si="0"/>
        <v>2017</v>
      </c>
      <c r="K8" s="17">
        <f t="shared" si="0"/>
        <v>2018</v>
      </c>
      <c r="L8" s="17">
        <f t="shared" si="0"/>
        <v>2019</v>
      </c>
      <c r="M8" s="17">
        <f t="shared" si="0"/>
        <v>2020</v>
      </c>
      <c r="N8" s="17">
        <f t="shared" si="0"/>
        <v>2021</v>
      </c>
      <c r="O8" s="17">
        <f t="shared" si="0"/>
        <v>2022</v>
      </c>
      <c r="P8" s="18">
        <f t="shared" si="0"/>
        <v>2023</v>
      </c>
      <c r="Q8" s="19"/>
      <c r="R8" s="19"/>
    </row>
    <row r="9" spans="6:28" ht="15.75" x14ac:dyDescent="0.25">
      <c r="F9" s="20" t="s">
        <v>142</v>
      </c>
      <c r="G9" s="21">
        <v>0</v>
      </c>
      <c r="H9" s="21">
        <v>1</v>
      </c>
      <c r="I9" s="21">
        <v>2</v>
      </c>
      <c r="J9" s="21">
        <v>3</v>
      </c>
      <c r="K9" s="21">
        <v>4</v>
      </c>
      <c r="L9" s="21">
        <v>5</v>
      </c>
      <c r="M9" s="21">
        <v>6</v>
      </c>
      <c r="N9" s="21">
        <v>7</v>
      </c>
      <c r="O9" s="21">
        <v>8</v>
      </c>
      <c r="P9" s="22">
        <v>9</v>
      </c>
      <c r="Q9" s="23"/>
      <c r="R9" s="23"/>
    </row>
    <row r="10" spans="6:28" ht="15.75" x14ac:dyDescent="0.25">
      <c r="F10" s="24" t="s">
        <v>143</v>
      </c>
      <c r="G10" s="25"/>
      <c r="H10" s="26"/>
      <c r="I10" s="26"/>
      <c r="J10" s="26"/>
      <c r="K10" s="26"/>
      <c r="L10" s="26"/>
      <c r="M10" s="26"/>
      <c r="N10" s="26"/>
      <c r="O10" s="26"/>
      <c r="P10" s="27"/>
      <c r="R10" s="11"/>
    </row>
    <row r="11" spans="6:28" ht="15.75" x14ac:dyDescent="0.25">
      <c r="F11" s="60" t="s">
        <v>144</v>
      </c>
      <c r="G11" s="54"/>
      <c r="H11" s="55">
        <v>0</v>
      </c>
      <c r="I11" s="55">
        <v>0</v>
      </c>
      <c r="J11" s="55">
        <v>0</v>
      </c>
      <c r="K11" s="55">
        <v>0</v>
      </c>
      <c r="L11" s="55">
        <v>0</v>
      </c>
      <c r="M11" s="55">
        <v>0</v>
      </c>
      <c r="N11" s="55">
        <v>0</v>
      </c>
      <c r="O11" s="55">
        <v>0</v>
      </c>
      <c r="P11" s="56">
        <v>0</v>
      </c>
      <c r="Q11" s="31">
        <f>SUM(H11:P11)</f>
        <v>0</v>
      </c>
    </row>
    <row r="12" spans="6:28" ht="15.75" x14ac:dyDescent="0.25">
      <c r="F12" s="60" t="s">
        <v>145</v>
      </c>
      <c r="G12" s="54"/>
      <c r="H12" s="55">
        <v>0</v>
      </c>
      <c r="I12" s="55">
        <f>H12*(1+$G$5)^H9</f>
        <v>0</v>
      </c>
      <c r="J12" s="55">
        <f t="shared" ref="J12:P12" si="1">I12*(1+$G$5)^I9</f>
        <v>0</v>
      </c>
      <c r="K12" s="55">
        <f t="shared" si="1"/>
        <v>0</v>
      </c>
      <c r="L12" s="55">
        <f t="shared" si="1"/>
        <v>0</v>
      </c>
      <c r="M12" s="55">
        <f t="shared" si="1"/>
        <v>0</v>
      </c>
      <c r="N12" s="55">
        <f t="shared" si="1"/>
        <v>0</v>
      </c>
      <c r="O12" s="55">
        <f t="shared" si="1"/>
        <v>0</v>
      </c>
      <c r="P12" s="55">
        <f t="shared" si="1"/>
        <v>0</v>
      </c>
    </row>
    <row r="13" spans="6:28" ht="15.75" x14ac:dyDescent="0.25">
      <c r="F13" s="60"/>
      <c r="G13" s="54"/>
      <c r="H13" s="55"/>
      <c r="I13" s="55"/>
      <c r="J13" s="55"/>
      <c r="K13" s="55"/>
      <c r="L13" s="55"/>
      <c r="M13" s="55"/>
      <c r="N13" s="55"/>
      <c r="O13" s="55"/>
      <c r="P13" s="56"/>
    </row>
    <row r="14" spans="6:28" ht="15.75" x14ac:dyDescent="0.25">
      <c r="F14" s="60"/>
      <c r="G14" s="54"/>
      <c r="H14" s="55"/>
      <c r="I14" s="55"/>
      <c r="J14" s="55"/>
      <c r="K14" s="55"/>
      <c r="L14" s="55"/>
      <c r="M14" s="55"/>
      <c r="N14" s="55"/>
      <c r="O14" s="55"/>
      <c r="P14" s="56"/>
    </row>
    <row r="15" spans="6:28" ht="15.75" x14ac:dyDescent="0.25">
      <c r="F15" s="60"/>
      <c r="G15" s="54"/>
      <c r="H15" s="55"/>
      <c r="I15" s="55"/>
      <c r="J15" s="55"/>
      <c r="K15" s="55"/>
      <c r="L15" s="55"/>
      <c r="M15" s="55"/>
      <c r="N15" s="55"/>
      <c r="O15" s="55"/>
      <c r="P15" s="56"/>
    </row>
    <row r="16" spans="6:28" ht="15.75" x14ac:dyDescent="0.25">
      <c r="F16" s="60"/>
      <c r="G16" s="54"/>
      <c r="H16" s="55"/>
      <c r="I16" s="55"/>
      <c r="J16" s="55"/>
      <c r="K16" s="55"/>
      <c r="L16" s="55"/>
      <c r="M16" s="55"/>
      <c r="N16" s="55"/>
      <c r="O16" s="55"/>
      <c r="P16" s="56"/>
    </row>
    <row r="17" spans="6:17" ht="15.75" x14ac:dyDescent="0.25">
      <c r="F17" s="60"/>
      <c r="G17" s="54"/>
      <c r="H17" s="55"/>
      <c r="I17" s="55"/>
      <c r="J17" s="55"/>
      <c r="K17" s="55"/>
      <c r="L17" s="55"/>
      <c r="M17" s="55"/>
      <c r="N17" s="55"/>
      <c r="O17" s="55"/>
      <c r="P17" s="56"/>
    </row>
    <row r="18" spans="6:17" ht="15.75" x14ac:dyDescent="0.25">
      <c r="F18" s="60"/>
      <c r="G18" s="54"/>
      <c r="H18" s="55"/>
      <c r="I18" s="55"/>
      <c r="J18" s="55"/>
      <c r="K18" s="55"/>
      <c r="L18" s="55"/>
      <c r="M18" s="55"/>
      <c r="N18" s="55"/>
      <c r="O18" s="55"/>
      <c r="P18" s="56"/>
    </row>
    <row r="19" spans="6:17" ht="15.75" x14ac:dyDescent="0.25">
      <c r="F19" s="60"/>
      <c r="G19" s="54"/>
      <c r="H19" s="55"/>
      <c r="I19" s="55"/>
      <c r="J19" s="55"/>
      <c r="K19" s="55"/>
      <c r="L19" s="55"/>
      <c r="M19" s="55"/>
      <c r="N19" s="55"/>
      <c r="O19" s="55"/>
      <c r="P19" s="56"/>
    </row>
    <row r="20" spans="6:17" ht="15.75" x14ac:dyDescent="0.25">
      <c r="F20" s="61"/>
      <c r="G20" s="54"/>
      <c r="H20" s="55"/>
      <c r="I20" s="55"/>
      <c r="J20" s="55"/>
      <c r="K20" s="55"/>
      <c r="L20" s="55"/>
      <c r="M20" s="55"/>
      <c r="N20" s="55"/>
      <c r="O20" s="55"/>
      <c r="P20" s="56"/>
    </row>
    <row r="21" spans="6:17" ht="15.75" x14ac:dyDescent="0.25">
      <c r="F21" s="28" t="s">
        <v>147</v>
      </c>
      <c r="G21" s="54"/>
      <c r="H21" s="29">
        <f>SUM(H11:H20)</f>
        <v>0</v>
      </c>
      <c r="I21" s="29">
        <f t="shared" ref="I21:P21" si="2">SUM(I11:I20)</f>
        <v>0</v>
      </c>
      <c r="J21" s="29">
        <f t="shared" si="2"/>
        <v>0</v>
      </c>
      <c r="K21" s="29">
        <f t="shared" si="2"/>
        <v>0</v>
      </c>
      <c r="L21" s="29">
        <f t="shared" si="2"/>
        <v>0</v>
      </c>
      <c r="M21" s="29">
        <f t="shared" si="2"/>
        <v>0</v>
      </c>
      <c r="N21" s="29">
        <f t="shared" si="2"/>
        <v>0</v>
      </c>
      <c r="O21" s="29">
        <f t="shared" si="2"/>
        <v>0</v>
      </c>
      <c r="P21" s="30">
        <f t="shared" si="2"/>
        <v>0</v>
      </c>
      <c r="Q21" s="31">
        <f>SUM(H21:P21)</f>
        <v>0</v>
      </c>
    </row>
    <row r="22" spans="6:17" ht="15.75" x14ac:dyDescent="0.25">
      <c r="F22" s="28" t="s">
        <v>146</v>
      </c>
      <c r="G22" s="54"/>
      <c r="H22" s="29">
        <f t="shared" ref="H22:P22" si="3">H21/(1+$G$4)^H9</f>
        <v>0</v>
      </c>
      <c r="I22" s="29">
        <f t="shared" si="3"/>
        <v>0</v>
      </c>
      <c r="J22" s="29">
        <f t="shared" si="3"/>
        <v>0</v>
      </c>
      <c r="K22" s="29">
        <f t="shared" si="3"/>
        <v>0</v>
      </c>
      <c r="L22" s="29">
        <f t="shared" si="3"/>
        <v>0</v>
      </c>
      <c r="M22" s="29">
        <f t="shared" si="3"/>
        <v>0</v>
      </c>
      <c r="N22" s="29">
        <f t="shared" si="3"/>
        <v>0</v>
      </c>
      <c r="O22" s="29">
        <f t="shared" si="3"/>
        <v>0</v>
      </c>
      <c r="P22" s="30">
        <f t="shared" si="3"/>
        <v>0</v>
      </c>
      <c r="Q22" s="31">
        <f>SUM(H22:P22)</f>
        <v>0</v>
      </c>
    </row>
    <row r="23" spans="6:17" ht="15.75" x14ac:dyDescent="0.25">
      <c r="F23" s="24" t="s">
        <v>148</v>
      </c>
      <c r="G23" s="32"/>
      <c r="H23" s="32"/>
      <c r="I23" s="32"/>
      <c r="J23" s="32"/>
      <c r="K23" s="32"/>
      <c r="L23" s="32"/>
      <c r="M23" s="32"/>
      <c r="N23" s="32"/>
      <c r="O23" s="32"/>
      <c r="P23" s="33"/>
    </row>
    <row r="24" spans="6:17" ht="15.75" x14ac:dyDescent="0.25">
      <c r="F24" s="62" t="s">
        <v>149</v>
      </c>
      <c r="G24" s="57">
        <v>0</v>
      </c>
      <c r="H24" s="57">
        <v>0</v>
      </c>
      <c r="I24" s="57">
        <v>0</v>
      </c>
      <c r="J24" s="57">
        <v>0</v>
      </c>
      <c r="K24" s="57">
        <v>0</v>
      </c>
      <c r="L24" s="57">
        <v>0</v>
      </c>
      <c r="M24" s="57">
        <v>0</v>
      </c>
      <c r="N24" s="57">
        <v>0</v>
      </c>
      <c r="O24" s="57">
        <v>0</v>
      </c>
      <c r="P24" s="58">
        <v>0</v>
      </c>
    </row>
    <row r="25" spans="6:17" ht="15.75" x14ac:dyDescent="0.25">
      <c r="F25" s="62" t="s">
        <v>150</v>
      </c>
      <c r="G25" s="57"/>
      <c r="H25" s="57">
        <v>0</v>
      </c>
      <c r="I25" s="57">
        <v>0</v>
      </c>
      <c r="J25" s="57">
        <v>0</v>
      </c>
      <c r="K25" s="57">
        <f t="shared" ref="K25:P25" si="4">J25*(1+$G$5)^J9</f>
        <v>0</v>
      </c>
      <c r="L25" s="57">
        <f t="shared" si="4"/>
        <v>0</v>
      </c>
      <c r="M25" s="57">
        <f t="shared" si="4"/>
        <v>0</v>
      </c>
      <c r="N25" s="57">
        <f t="shared" si="4"/>
        <v>0</v>
      </c>
      <c r="O25" s="57">
        <f t="shared" si="4"/>
        <v>0</v>
      </c>
      <c r="P25" s="57">
        <f t="shared" si="4"/>
        <v>0</v>
      </c>
      <c r="Q25" s="31">
        <f>SUM(H25:P25)</f>
        <v>0</v>
      </c>
    </row>
    <row r="26" spans="6:17" ht="15.75" x14ac:dyDescent="0.25">
      <c r="F26" s="62"/>
      <c r="G26" s="57"/>
      <c r="H26" s="57"/>
      <c r="I26" s="57"/>
      <c r="J26" s="57"/>
      <c r="K26" s="57"/>
      <c r="L26" s="57"/>
      <c r="M26" s="57"/>
      <c r="N26" s="57"/>
      <c r="O26" s="57"/>
      <c r="P26" s="58"/>
    </row>
    <row r="27" spans="6:17" ht="15.75" x14ac:dyDescent="0.25">
      <c r="F27" s="62"/>
      <c r="G27" s="57"/>
      <c r="H27" s="57"/>
      <c r="I27" s="57"/>
      <c r="J27" s="57"/>
      <c r="K27" s="57"/>
      <c r="L27" s="57"/>
      <c r="M27" s="57"/>
      <c r="N27" s="57"/>
      <c r="O27" s="57"/>
      <c r="P27" s="58"/>
    </row>
    <row r="28" spans="6:17" ht="15.75" x14ac:dyDescent="0.25">
      <c r="F28" s="62"/>
      <c r="G28" s="57"/>
      <c r="H28" s="57"/>
      <c r="I28" s="57"/>
      <c r="J28" s="57"/>
      <c r="K28" s="57"/>
      <c r="L28" s="57"/>
      <c r="M28" s="57"/>
      <c r="N28" s="57"/>
      <c r="O28" s="57"/>
      <c r="P28" s="58"/>
    </row>
    <row r="29" spans="6:17" ht="15.75" x14ac:dyDescent="0.25">
      <c r="F29" s="62"/>
      <c r="G29" s="57"/>
      <c r="H29" s="57"/>
      <c r="I29" s="57"/>
      <c r="J29" s="57"/>
      <c r="K29" s="57"/>
      <c r="L29" s="57"/>
      <c r="M29" s="57"/>
      <c r="N29" s="57"/>
      <c r="O29" s="57"/>
      <c r="P29" s="58"/>
    </row>
    <row r="30" spans="6:17" ht="15.75" x14ac:dyDescent="0.25">
      <c r="F30" s="62"/>
      <c r="G30" s="57"/>
      <c r="H30" s="57"/>
      <c r="I30" s="57"/>
      <c r="J30" s="57"/>
      <c r="K30" s="57"/>
      <c r="L30" s="57"/>
      <c r="M30" s="57"/>
      <c r="N30" s="57"/>
      <c r="O30" s="57"/>
      <c r="P30" s="58"/>
    </row>
    <row r="31" spans="6:17" ht="15.75" x14ac:dyDescent="0.25">
      <c r="F31" s="62"/>
      <c r="G31" s="57"/>
      <c r="H31" s="57"/>
      <c r="I31" s="57"/>
      <c r="J31" s="57"/>
      <c r="K31" s="57"/>
      <c r="L31" s="57"/>
      <c r="M31" s="57"/>
      <c r="N31" s="57"/>
      <c r="O31" s="57"/>
      <c r="P31" s="58"/>
    </row>
    <row r="32" spans="6:17" ht="15.75" x14ac:dyDescent="0.25">
      <c r="F32" s="62"/>
      <c r="G32" s="57"/>
      <c r="H32" s="57"/>
      <c r="I32" s="57"/>
      <c r="J32" s="57"/>
      <c r="K32" s="57"/>
      <c r="L32" s="57"/>
      <c r="M32" s="57"/>
      <c r="N32" s="57"/>
      <c r="O32" s="57"/>
      <c r="P32" s="58"/>
    </row>
    <row r="33" spans="5:17" ht="15.75" x14ac:dyDescent="0.25">
      <c r="F33" s="61"/>
      <c r="G33" s="57"/>
      <c r="H33" s="57"/>
      <c r="I33" s="57"/>
      <c r="J33" s="57"/>
      <c r="K33" s="57"/>
      <c r="L33" s="57"/>
      <c r="M33" s="57"/>
      <c r="N33" s="57"/>
      <c r="O33" s="57"/>
      <c r="P33" s="58"/>
    </row>
    <row r="34" spans="5:17" ht="15.75" x14ac:dyDescent="0.25">
      <c r="F34" s="28" t="s">
        <v>152</v>
      </c>
      <c r="G34" s="34">
        <f>SUM(G24:G33)</f>
        <v>0</v>
      </c>
      <c r="H34" s="34">
        <f t="shared" ref="H34:P34" si="5">SUM(H24:H33)</f>
        <v>0</v>
      </c>
      <c r="I34" s="34">
        <f t="shared" si="5"/>
        <v>0</v>
      </c>
      <c r="J34" s="34">
        <f t="shared" si="5"/>
        <v>0</v>
      </c>
      <c r="K34" s="34">
        <f t="shared" si="5"/>
        <v>0</v>
      </c>
      <c r="L34" s="34">
        <f t="shared" si="5"/>
        <v>0</v>
      </c>
      <c r="M34" s="34">
        <f t="shared" si="5"/>
        <v>0</v>
      </c>
      <c r="N34" s="34">
        <f t="shared" si="5"/>
        <v>0</v>
      </c>
      <c r="O34" s="34">
        <f t="shared" si="5"/>
        <v>0</v>
      </c>
      <c r="P34" s="35">
        <f t="shared" si="5"/>
        <v>0</v>
      </c>
      <c r="Q34" s="31">
        <f>SUM(G34:P34)</f>
        <v>0</v>
      </c>
    </row>
    <row r="35" spans="5:17" ht="15.75" x14ac:dyDescent="0.25">
      <c r="F35" s="28" t="s">
        <v>151</v>
      </c>
      <c r="G35" s="34">
        <f>G34</f>
        <v>0</v>
      </c>
      <c r="H35" s="34">
        <f t="shared" ref="H35:P35" si="6">H34/(1+$G$4)^H9</f>
        <v>0</v>
      </c>
      <c r="I35" s="34">
        <f t="shared" si="6"/>
        <v>0</v>
      </c>
      <c r="J35" s="34">
        <f t="shared" si="6"/>
        <v>0</v>
      </c>
      <c r="K35" s="34">
        <f t="shared" si="6"/>
        <v>0</v>
      </c>
      <c r="L35" s="34">
        <f t="shared" si="6"/>
        <v>0</v>
      </c>
      <c r="M35" s="34">
        <f t="shared" si="6"/>
        <v>0</v>
      </c>
      <c r="N35" s="34">
        <f t="shared" si="6"/>
        <v>0</v>
      </c>
      <c r="O35" s="34">
        <f t="shared" si="6"/>
        <v>0</v>
      </c>
      <c r="P35" s="34">
        <f t="shared" si="6"/>
        <v>0</v>
      </c>
      <c r="Q35" s="31">
        <f>SUM(G35:P35)</f>
        <v>0</v>
      </c>
    </row>
    <row r="36" spans="5:17" ht="15.75" x14ac:dyDescent="0.25">
      <c r="F36" s="36"/>
      <c r="G36" s="37"/>
      <c r="H36" s="37"/>
      <c r="I36" s="37"/>
      <c r="J36" s="37"/>
      <c r="K36" s="37"/>
      <c r="L36" s="37"/>
      <c r="M36" s="37"/>
      <c r="N36" s="37"/>
      <c r="O36" s="37"/>
      <c r="P36" s="38"/>
    </row>
    <row r="37" spans="5:17" ht="17.25" customHeight="1" x14ac:dyDescent="0.25">
      <c r="F37" s="39" t="s">
        <v>153</v>
      </c>
      <c r="G37" s="40">
        <f t="shared" ref="G37:P37" si="7">G21-G34</f>
        <v>0</v>
      </c>
      <c r="H37" s="40">
        <f t="shared" si="7"/>
        <v>0</v>
      </c>
      <c r="I37" s="40">
        <f t="shared" si="7"/>
        <v>0</v>
      </c>
      <c r="J37" s="40">
        <f t="shared" si="7"/>
        <v>0</v>
      </c>
      <c r="K37" s="40">
        <f t="shared" si="7"/>
        <v>0</v>
      </c>
      <c r="L37" s="40">
        <f t="shared" si="7"/>
        <v>0</v>
      </c>
      <c r="M37" s="40">
        <f t="shared" si="7"/>
        <v>0</v>
      </c>
      <c r="N37" s="40">
        <f t="shared" si="7"/>
        <v>0</v>
      </c>
      <c r="O37" s="40">
        <f t="shared" si="7"/>
        <v>0</v>
      </c>
      <c r="P37" s="41">
        <f t="shared" si="7"/>
        <v>0</v>
      </c>
    </row>
    <row r="38" spans="5:17" ht="18" customHeight="1" x14ac:dyDescent="0.25">
      <c r="F38" s="42" t="s">
        <v>154</v>
      </c>
      <c r="G38" s="43">
        <f t="shared" ref="G38:P38" si="8">G37/(1+$G$4)^G9</f>
        <v>0</v>
      </c>
      <c r="H38" s="43">
        <f t="shared" si="8"/>
        <v>0</v>
      </c>
      <c r="I38" s="43">
        <f t="shared" si="8"/>
        <v>0</v>
      </c>
      <c r="J38" s="43">
        <f t="shared" si="8"/>
        <v>0</v>
      </c>
      <c r="K38" s="43">
        <f t="shared" si="8"/>
        <v>0</v>
      </c>
      <c r="L38" s="43">
        <f t="shared" si="8"/>
        <v>0</v>
      </c>
      <c r="M38" s="43">
        <f t="shared" si="8"/>
        <v>0</v>
      </c>
      <c r="N38" s="43">
        <f t="shared" si="8"/>
        <v>0</v>
      </c>
      <c r="O38" s="43">
        <f t="shared" si="8"/>
        <v>0</v>
      </c>
      <c r="P38" s="44">
        <f t="shared" si="8"/>
        <v>0</v>
      </c>
    </row>
    <row r="39" spans="5:17" ht="17.25" customHeight="1" x14ac:dyDescent="0.25">
      <c r="F39" s="42" t="s">
        <v>155</v>
      </c>
      <c r="G39" s="43">
        <f>G38</f>
        <v>0</v>
      </c>
      <c r="H39" s="43">
        <f t="shared" ref="H39:P39" si="9">G39+H38</f>
        <v>0</v>
      </c>
      <c r="I39" s="43">
        <f t="shared" si="9"/>
        <v>0</v>
      </c>
      <c r="J39" s="43">
        <f t="shared" si="9"/>
        <v>0</v>
      </c>
      <c r="K39" s="43">
        <f t="shared" si="9"/>
        <v>0</v>
      </c>
      <c r="L39" s="43">
        <f t="shared" si="9"/>
        <v>0</v>
      </c>
      <c r="M39" s="43">
        <f t="shared" si="9"/>
        <v>0</v>
      </c>
      <c r="N39" s="43">
        <f t="shared" si="9"/>
        <v>0</v>
      </c>
      <c r="O39" s="43">
        <f t="shared" si="9"/>
        <v>0</v>
      </c>
      <c r="P39" s="44">
        <f t="shared" si="9"/>
        <v>0</v>
      </c>
    </row>
    <row r="40" spans="5:17" ht="17.25" customHeight="1" x14ac:dyDescent="0.25">
      <c r="F40" s="42" t="s">
        <v>156</v>
      </c>
      <c r="G40" s="45" t="e">
        <f>G21/G34+AVERAGE(H40:P40)</f>
        <v>#DIV/0!</v>
      </c>
      <c r="H40" s="45" t="str">
        <f>IFERROR(H21/H34,"0")</f>
        <v>0</v>
      </c>
      <c r="I40" s="45" t="str">
        <f t="shared" ref="I40:P40" si="10">IFERROR(I21/I34,"0")</f>
        <v>0</v>
      </c>
      <c r="J40" s="45" t="str">
        <f t="shared" si="10"/>
        <v>0</v>
      </c>
      <c r="K40" s="45" t="str">
        <f t="shared" si="10"/>
        <v>0</v>
      </c>
      <c r="L40" s="45" t="str">
        <f t="shared" si="10"/>
        <v>0</v>
      </c>
      <c r="M40" s="45" t="str">
        <f t="shared" si="10"/>
        <v>0</v>
      </c>
      <c r="N40" s="45" t="str">
        <f t="shared" si="10"/>
        <v>0</v>
      </c>
      <c r="O40" s="45" t="str">
        <f t="shared" si="10"/>
        <v>0</v>
      </c>
      <c r="P40" s="45" t="str">
        <f t="shared" si="10"/>
        <v>0</v>
      </c>
      <c r="Q40" s="250"/>
    </row>
    <row r="41" spans="5:17" ht="17.25" customHeight="1" x14ac:dyDescent="0.25">
      <c r="F41" s="42" t="s">
        <v>157</v>
      </c>
      <c r="G41" s="43">
        <f>SUM(G38:P38)</f>
        <v>0</v>
      </c>
      <c r="H41" s="46"/>
      <c r="I41" s="46"/>
      <c r="J41" s="46"/>
      <c r="K41" s="46"/>
      <c r="L41" s="46"/>
      <c r="M41" s="46"/>
      <c r="N41" s="46"/>
      <c r="O41" s="46"/>
      <c r="P41" s="47"/>
    </row>
    <row r="42" spans="5:17" ht="17.25" customHeight="1" thickBot="1" x14ac:dyDescent="0.3">
      <c r="E42" s="65"/>
      <c r="F42" s="48" t="s">
        <v>158</v>
      </c>
      <c r="G42" s="49" t="e">
        <f>IRR(G37:P37)</f>
        <v>#NUM!</v>
      </c>
      <c r="H42" s="50"/>
      <c r="I42" s="50"/>
      <c r="J42" s="50"/>
      <c r="K42" s="50"/>
      <c r="L42" s="50"/>
      <c r="M42" s="50"/>
      <c r="N42" s="50"/>
      <c r="O42" s="50"/>
      <c r="P42" s="51"/>
    </row>
    <row r="43" spans="5:17" ht="15.75" x14ac:dyDescent="0.25">
      <c r="Q43" s="52"/>
    </row>
    <row r="44" spans="5:17" ht="15.75" x14ac:dyDescent="0.25">
      <c r="Q44" s="53"/>
    </row>
    <row r="45" spans="5:17" ht="15.75" x14ac:dyDescent="0.25">
      <c r="Q45" s="53"/>
    </row>
    <row r="46" spans="5:17" ht="15.75" x14ac:dyDescent="0.25">
      <c r="Q46" s="53"/>
    </row>
    <row r="47" spans="5:17" ht="15.75" x14ac:dyDescent="0.25">
      <c r="Q47" s="53"/>
    </row>
  </sheetData>
  <sheetProtection selectLockedCells="1"/>
  <customSheetViews>
    <customSheetView guid="{C534D5E1-F4FD-41EF-A080-1781CB5873EB}" topLeftCell="A4">
      <selection activeCell="I11" sqref="I11"/>
      <pageMargins left="0.7" right="0.7" top="0.75" bottom="0.75" header="0.3" footer="0.3"/>
      <pageSetup paperSize="9" orientation="portrait" horizontalDpi="360" verticalDpi="360" r:id="rId1"/>
    </customSheetView>
  </customSheetViews>
  <pageMargins left="0.7" right="0.7" top="0.75" bottom="0.75" header="0.3" footer="0.3"/>
  <pageSetup paperSize="9" orientation="portrait" horizontalDpi="360" verticalDpi="360"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5"/>
  <sheetViews>
    <sheetView workbookViewId="0">
      <selection activeCell="D26" sqref="D26"/>
    </sheetView>
  </sheetViews>
  <sheetFormatPr defaultRowHeight="15" x14ac:dyDescent="0.25"/>
  <cols>
    <col min="2" max="2" width="67.140625" customWidth="1"/>
    <col min="3" max="5" width="23.42578125" customWidth="1"/>
  </cols>
  <sheetData>
    <row r="1" spans="2:5" ht="15.75" thickBot="1" x14ac:dyDescent="0.3"/>
    <row r="2" spans="2:5" ht="18.75" x14ac:dyDescent="0.25">
      <c r="B2" s="270" t="s">
        <v>93</v>
      </c>
      <c r="C2" s="271"/>
      <c r="D2" s="271"/>
      <c r="E2" s="272"/>
    </row>
    <row r="3" spans="2:5" ht="93.75" customHeight="1" x14ac:dyDescent="0.25">
      <c r="B3" s="267" t="s">
        <v>94</v>
      </c>
      <c r="C3" s="268"/>
      <c r="D3" s="268"/>
      <c r="E3" s="269"/>
    </row>
    <row r="4" spans="2:5" ht="27.75" customHeight="1" x14ac:dyDescent="0.25">
      <c r="B4" s="237" t="s">
        <v>95</v>
      </c>
      <c r="C4" s="265" t="s">
        <v>214</v>
      </c>
      <c r="D4" s="265"/>
      <c r="E4" s="266"/>
    </row>
    <row r="5" spans="2:5" ht="27.75" customHeight="1" x14ac:dyDescent="0.25">
      <c r="B5" s="238"/>
      <c r="C5" s="239" t="s">
        <v>96</v>
      </c>
      <c r="D5" s="239" t="s">
        <v>58</v>
      </c>
      <c r="E5" s="240" t="s">
        <v>97</v>
      </c>
    </row>
    <row r="6" spans="2:5" ht="27.75" customHeight="1" x14ac:dyDescent="0.25">
      <c r="B6" s="241" t="s">
        <v>98</v>
      </c>
      <c r="C6" s="242">
        <v>150</v>
      </c>
      <c r="D6" s="242">
        <v>270</v>
      </c>
      <c r="E6" s="243">
        <v>400</v>
      </c>
    </row>
    <row r="7" spans="2:5" ht="27.75" customHeight="1" x14ac:dyDescent="0.25">
      <c r="B7" s="244" t="s">
        <v>99</v>
      </c>
      <c r="C7" s="239">
        <v>13</v>
      </c>
      <c r="D7" s="239">
        <v>23</v>
      </c>
      <c r="E7" s="240"/>
    </row>
    <row r="8" spans="2:5" ht="27.75" customHeight="1" x14ac:dyDescent="0.25">
      <c r="B8" s="241" t="s">
        <v>100</v>
      </c>
      <c r="C8" s="242">
        <v>91</v>
      </c>
      <c r="D8" s="242">
        <v>200</v>
      </c>
      <c r="E8" s="243">
        <v>445</v>
      </c>
    </row>
    <row r="9" spans="2:5" ht="27.75" customHeight="1" x14ac:dyDescent="0.25">
      <c r="B9" s="244" t="s">
        <v>101</v>
      </c>
      <c r="C9" s="239">
        <v>150</v>
      </c>
      <c r="D9" s="239">
        <v>450</v>
      </c>
      <c r="E9" s="240">
        <v>900</v>
      </c>
    </row>
    <row r="10" spans="2:5" ht="27.75" customHeight="1" x14ac:dyDescent="0.25">
      <c r="B10" s="241" t="s">
        <v>102</v>
      </c>
      <c r="C10" s="242">
        <v>50</v>
      </c>
      <c r="D10" s="242">
        <v>200</v>
      </c>
      <c r="E10" s="243">
        <v>400</v>
      </c>
    </row>
    <row r="11" spans="2:5" ht="27.75" customHeight="1" x14ac:dyDescent="0.25">
      <c r="B11" s="244" t="s">
        <v>103</v>
      </c>
      <c r="C11" s="239">
        <v>237</v>
      </c>
      <c r="D11" s="239">
        <v>474</v>
      </c>
      <c r="E11" s="240">
        <v>949</v>
      </c>
    </row>
    <row r="12" spans="2:5" ht="27.75" customHeight="1" x14ac:dyDescent="0.25">
      <c r="B12" s="241" t="s">
        <v>104</v>
      </c>
      <c r="C12" s="242"/>
      <c r="D12" s="242">
        <v>72</v>
      </c>
      <c r="E12" s="243">
        <v>139</v>
      </c>
    </row>
    <row r="13" spans="2:5" ht="27.75" customHeight="1" x14ac:dyDescent="0.25">
      <c r="B13" s="244" t="s">
        <v>105</v>
      </c>
      <c r="C13" s="239">
        <v>10</v>
      </c>
      <c r="D13" s="239">
        <v>72</v>
      </c>
      <c r="E13" s="240">
        <v>139</v>
      </c>
    </row>
    <row r="14" spans="2:5" ht="27.75" customHeight="1" x14ac:dyDescent="0.25">
      <c r="B14" s="241" t="s">
        <v>106</v>
      </c>
      <c r="C14" s="242">
        <v>39</v>
      </c>
      <c r="D14" s="242">
        <v>78</v>
      </c>
      <c r="E14" s="243">
        <v>156</v>
      </c>
    </row>
    <row r="15" spans="2:5" ht="27.75" customHeight="1" x14ac:dyDescent="0.25">
      <c r="B15" s="244" t="s">
        <v>59</v>
      </c>
      <c r="C15" s="239">
        <v>14</v>
      </c>
      <c r="D15" s="239">
        <v>21</v>
      </c>
      <c r="E15" s="240">
        <v>28</v>
      </c>
    </row>
    <row r="16" spans="2:5" ht="27.75" customHeight="1" x14ac:dyDescent="0.25">
      <c r="B16" s="241" t="s">
        <v>215</v>
      </c>
      <c r="C16" s="242">
        <v>70</v>
      </c>
      <c r="D16" s="242">
        <v>170</v>
      </c>
      <c r="E16" s="243">
        <v>348</v>
      </c>
    </row>
    <row r="17" spans="2:5" ht="27.75" customHeight="1" x14ac:dyDescent="0.25">
      <c r="B17" s="244" t="s">
        <v>107</v>
      </c>
      <c r="C17" s="239">
        <v>100</v>
      </c>
      <c r="D17" s="239">
        <v>130</v>
      </c>
      <c r="E17" s="240">
        <v>296</v>
      </c>
    </row>
    <row r="18" spans="2:5" ht="27.75" customHeight="1" x14ac:dyDescent="0.25">
      <c r="B18" s="241" t="s">
        <v>108</v>
      </c>
      <c r="C18" s="242">
        <v>76</v>
      </c>
      <c r="D18" s="242">
        <v>150</v>
      </c>
      <c r="E18" s="243">
        <v>237</v>
      </c>
    </row>
    <row r="19" spans="2:5" ht="27.75" customHeight="1" x14ac:dyDescent="0.25">
      <c r="B19" s="244" t="s">
        <v>60</v>
      </c>
      <c r="C19" s="239">
        <v>100</v>
      </c>
      <c r="D19" s="239">
        <v>133</v>
      </c>
      <c r="E19" s="240">
        <v>600</v>
      </c>
    </row>
    <row r="20" spans="2:5" ht="27.75" customHeight="1" x14ac:dyDescent="0.25">
      <c r="B20" s="241" t="s">
        <v>61</v>
      </c>
      <c r="C20" s="242">
        <v>250</v>
      </c>
      <c r="D20" s="242">
        <v>347</v>
      </c>
      <c r="E20" s="243">
        <v>411</v>
      </c>
    </row>
    <row r="21" spans="2:5" ht="27.75" customHeight="1" x14ac:dyDescent="0.25">
      <c r="B21" s="244" t="s">
        <v>109</v>
      </c>
      <c r="C21" s="239">
        <v>411</v>
      </c>
      <c r="D21" s="239">
        <v>411</v>
      </c>
      <c r="E21" s="240">
        <v>411</v>
      </c>
    </row>
    <row r="22" spans="2:5" ht="27.75" customHeight="1" x14ac:dyDescent="0.25">
      <c r="B22" s="241" t="s">
        <v>216</v>
      </c>
      <c r="C22" s="242">
        <v>43</v>
      </c>
      <c r="D22" s="242">
        <v>320</v>
      </c>
      <c r="E22" s="243">
        <v>910</v>
      </c>
    </row>
    <row r="23" spans="2:5" ht="27.75" customHeight="1" x14ac:dyDescent="0.25">
      <c r="B23" s="244" t="s">
        <v>188</v>
      </c>
      <c r="C23" s="239"/>
      <c r="D23" s="239">
        <v>216</v>
      </c>
      <c r="E23" s="240">
        <v>1190</v>
      </c>
    </row>
    <row r="24" spans="2:5" ht="27.75" customHeight="1" x14ac:dyDescent="0.25">
      <c r="B24" s="241" t="s">
        <v>217</v>
      </c>
      <c r="C24" s="242">
        <v>21</v>
      </c>
      <c r="D24" s="242">
        <v>160</v>
      </c>
      <c r="E24" s="243">
        <v>455</v>
      </c>
    </row>
    <row r="25" spans="2:5" ht="27.75" customHeight="1" x14ac:dyDescent="0.25">
      <c r="B25" s="244" t="s">
        <v>110</v>
      </c>
      <c r="C25" s="239">
        <v>720</v>
      </c>
      <c r="D25" s="239">
        <v>949</v>
      </c>
      <c r="E25" s="240">
        <v>1186</v>
      </c>
    </row>
    <row r="26" spans="2:5" ht="27.75" customHeight="1" x14ac:dyDescent="0.25">
      <c r="B26" s="241" t="s">
        <v>111</v>
      </c>
      <c r="C26" s="245">
        <v>560</v>
      </c>
      <c r="D26" s="245">
        <v>720</v>
      </c>
      <c r="E26" s="246">
        <v>1000</v>
      </c>
    </row>
    <row r="27" spans="2:5" ht="27.75" customHeight="1" x14ac:dyDescent="0.25">
      <c r="B27" s="244" t="s">
        <v>62</v>
      </c>
      <c r="C27" s="239">
        <v>1500</v>
      </c>
      <c r="D27" s="239">
        <v>1800</v>
      </c>
      <c r="E27" s="240">
        <v>2000</v>
      </c>
    </row>
    <row r="28" spans="2:5" ht="27.75" customHeight="1" x14ac:dyDescent="0.25">
      <c r="B28" s="241" t="s">
        <v>112</v>
      </c>
      <c r="C28" s="242">
        <v>80</v>
      </c>
      <c r="D28" s="242">
        <v>120</v>
      </c>
      <c r="E28" s="243"/>
    </row>
    <row r="29" spans="2:5" ht="27.75" customHeight="1" x14ac:dyDescent="0.25">
      <c r="B29" s="244" t="s">
        <v>113</v>
      </c>
      <c r="C29" s="239"/>
      <c r="D29" s="239">
        <v>140</v>
      </c>
      <c r="E29" s="240"/>
    </row>
    <row r="30" spans="2:5" ht="27.75" customHeight="1" x14ac:dyDescent="0.25">
      <c r="B30" s="241" t="s">
        <v>21</v>
      </c>
      <c r="C30" s="242">
        <v>139</v>
      </c>
      <c r="D30" s="242">
        <v>140</v>
      </c>
      <c r="E30" s="243">
        <v>154</v>
      </c>
    </row>
    <row r="31" spans="2:5" ht="27.75" customHeight="1" x14ac:dyDescent="0.25">
      <c r="B31" s="244" t="s">
        <v>114</v>
      </c>
      <c r="C31" s="239">
        <v>105</v>
      </c>
      <c r="D31" s="239">
        <v>113</v>
      </c>
      <c r="E31" s="240">
        <v>120</v>
      </c>
    </row>
    <row r="32" spans="2:5" ht="27.75" customHeight="1" x14ac:dyDescent="0.25">
      <c r="B32" s="241" t="s">
        <v>115</v>
      </c>
      <c r="C32" s="242">
        <v>140</v>
      </c>
      <c r="D32" s="242">
        <v>200</v>
      </c>
      <c r="E32" s="243">
        <v>400</v>
      </c>
    </row>
    <row r="33" spans="2:5" ht="27.75" customHeight="1" x14ac:dyDescent="0.25">
      <c r="B33" s="244" t="s">
        <v>116</v>
      </c>
      <c r="C33" s="239">
        <v>156</v>
      </c>
      <c r="D33" s="239">
        <v>156</v>
      </c>
      <c r="E33" s="240">
        <v>156</v>
      </c>
    </row>
    <row r="34" spans="2:5" ht="27.75" customHeight="1" x14ac:dyDescent="0.25">
      <c r="B34" s="241" t="s">
        <v>63</v>
      </c>
      <c r="C34" s="242">
        <v>150</v>
      </c>
      <c r="D34" s="242">
        <v>200</v>
      </c>
      <c r="E34" s="243">
        <v>300</v>
      </c>
    </row>
    <row r="35" spans="2:5" ht="27.75" customHeight="1" x14ac:dyDescent="0.25">
      <c r="B35" s="244" t="s">
        <v>64</v>
      </c>
      <c r="C35" s="239">
        <v>900</v>
      </c>
      <c r="D35" s="239">
        <v>1000</v>
      </c>
      <c r="E35" s="240">
        <v>1100</v>
      </c>
    </row>
    <row r="36" spans="2:5" ht="27.75" customHeight="1" x14ac:dyDescent="0.25">
      <c r="B36" s="241"/>
      <c r="C36" s="265" t="s">
        <v>117</v>
      </c>
      <c r="D36" s="265"/>
      <c r="E36" s="266"/>
    </row>
    <row r="37" spans="2:5" ht="27.75" customHeight="1" x14ac:dyDescent="0.25">
      <c r="B37" s="244"/>
      <c r="C37" s="239" t="s">
        <v>118</v>
      </c>
      <c r="D37" s="239" t="s">
        <v>119</v>
      </c>
      <c r="E37" s="240" t="s">
        <v>120</v>
      </c>
    </row>
    <row r="38" spans="2:5" ht="27.75" customHeight="1" x14ac:dyDescent="0.25">
      <c r="B38" s="241" t="s">
        <v>121</v>
      </c>
      <c r="C38" s="242"/>
      <c r="D38" s="242" t="s">
        <v>122</v>
      </c>
      <c r="E38" s="243" t="s">
        <v>123</v>
      </c>
    </row>
    <row r="39" spans="2:5" ht="27.75" customHeight="1" x14ac:dyDescent="0.25">
      <c r="B39" s="244" t="s">
        <v>124</v>
      </c>
      <c r="C39" s="239" t="s">
        <v>125</v>
      </c>
      <c r="D39" s="239" t="s">
        <v>218</v>
      </c>
      <c r="E39" s="240" t="s">
        <v>219</v>
      </c>
    </row>
    <row r="40" spans="2:5" ht="27.75" customHeight="1" x14ac:dyDescent="0.25">
      <c r="B40" s="241" t="s">
        <v>65</v>
      </c>
      <c r="C40" s="242" t="s">
        <v>126</v>
      </c>
      <c r="D40" s="242" t="s">
        <v>127</v>
      </c>
      <c r="E40" s="243" t="s">
        <v>128</v>
      </c>
    </row>
    <row r="41" spans="2:5" ht="27.75" customHeight="1" x14ac:dyDescent="0.25">
      <c r="B41" s="244" t="s">
        <v>129</v>
      </c>
      <c r="C41" s="239"/>
      <c r="D41" s="239" t="s">
        <v>130</v>
      </c>
      <c r="E41" s="240"/>
    </row>
    <row r="42" spans="2:5" ht="27.75" customHeight="1" x14ac:dyDescent="0.25">
      <c r="B42" s="241" t="s">
        <v>131</v>
      </c>
      <c r="C42" s="242" t="s">
        <v>132</v>
      </c>
      <c r="D42" s="242" t="s">
        <v>133</v>
      </c>
      <c r="E42" s="243" t="s">
        <v>134</v>
      </c>
    </row>
    <row r="43" spans="2:5" ht="27.75" customHeight="1" x14ac:dyDescent="0.25">
      <c r="B43" s="244" t="s">
        <v>135</v>
      </c>
      <c r="C43" s="239"/>
      <c r="D43" s="239" t="s">
        <v>133</v>
      </c>
      <c r="E43" s="240"/>
    </row>
    <row r="44" spans="2:5" ht="27.75" customHeight="1" thickBot="1" x14ac:dyDescent="0.3">
      <c r="B44" s="247" t="s">
        <v>136</v>
      </c>
      <c r="C44" s="248" t="s">
        <v>137</v>
      </c>
      <c r="D44" s="248" t="s">
        <v>138</v>
      </c>
      <c r="E44" s="249" t="s">
        <v>139</v>
      </c>
    </row>
    <row r="45" spans="2:5" x14ac:dyDescent="0.25">
      <c r="B45" s="8"/>
    </row>
  </sheetData>
  <sheetProtection algorithmName="SHA-512" hashValue="mSC2nSip7gZQkRa1zfcEBG/5ail1V6dig1h6JjX7Y+aq4bje8zYi6N4+ADvc3dm+yJxpnm+Ap+Zww9xepzQ/kw==" saltValue="wKAsBRGbdX5DTNnhpzsQsg==" spinCount="100000" sheet="1" objects="1" scenarios="1" selectLockedCells="1"/>
  <customSheetViews>
    <customSheetView guid="{C534D5E1-F4FD-41EF-A080-1781CB5873EB}" topLeftCell="A16">
      <selection activeCell="D26" sqref="D26"/>
      <pageMargins left="0.7" right="0.7" top="0.75" bottom="0.75" header="0.3" footer="0.3"/>
      <pageSetup paperSize="9" orientation="portrait" horizontalDpi="360" verticalDpi="360" r:id="rId1"/>
    </customSheetView>
  </customSheetViews>
  <mergeCells count="4">
    <mergeCell ref="C4:E4"/>
    <mergeCell ref="C36:E36"/>
    <mergeCell ref="B3:E3"/>
    <mergeCell ref="B2:E2"/>
  </mergeCells>
  <pageMargins left="0.7" right="0.7" top="0.75" bottom="0.75" header="0.3" footer="0.3"/>
  <pageSetup paperSize="9" orientation="portrait" horizontalDpi="360" verticalDpi="36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28C992C4268E4CB34F8E8730A99442" ma:contentTypeVersion="13" ma:contentTypeDescription="Create a new document." ma:contentTypeScope="" ma:versionID="56f43fb5f75081a7dd16a4e7ec45904d">
  <xsd:schema xmlns:xsd="http://www.w3.org/2001/XMLSchema" xmlns:xs="http://www.w3.org/2001/XMLSchema" xmlns:p="http://schemas.microsoft.com/office/2006/metadata/properties" xmlns:ns2="c617f320-fd7c-42ad-85af-cdbfaf7d3626" xmlns:ns3="b7b567f9-45bf-4a99-8e6d-899b47c2c6f2" targetNamespace="http://schemas.microsoft.com/office/2006/metadata/properties" ma:root="true" ma:fieldsID="4726b1caff7905b553e7078d75b1a8b4" ns2:_="" ns3:_="">
    <xsd:import namespace="c617f320-fd7c-42ad-85af-cdbfaf7d3626"/>
    <xsd:import namespace="b7b567f9-45bf-4a99-8e6d-899b47c2c6f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17f320-fd7c-42ad-85af-cdbfaf7d3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b567f9-45bf-4a99-8e6d-899b47c2c6f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C73032-199B-4DD1-B028-B830A56725BF}"/>
</file>

<file path=customXml/itemProps2.xml><?xml version="1.0" encoding="utf-8"?>
<ds:datastoreItem xmlns:ds="http://schemas.openxmlformats.org/officeDocument/2006/customXml" ds:itemID="{F3F46C1B-BAC1-4923-BE3F-1B4F2F6CAA09}"/>
</file>

<file path=customXml/itemProps3.xml><?xml version="1.0" encoding="utf-8"?>
<ds:datastoreItem xmlns:ds="http://schemas.openxmlformats.org/officeDocument/2006/customXml" ds:itemID="{59F7F69A-1F51-45D3-B5B0-7BE7A72C9F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Cost calculator</vt:lpstr>
      <vt:lpstr>Bin waste calculator</vt:lpstr>
      <vt:lpstr>Bin cost calculator</vt:lpstr>
      <vt:lpstr>Waste calculator</vt:lpstr>
      <vt:lpstr>CB Analysis</vt:lpstr>
      <vt:lpstr>Conversion factors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EHR Consultants</dc:creator>
  <cp:lastModifiedBy>EHR Consultants</cp:lastModifiedBy>
  <dcterms:created xsi:type="dcterms:W3CDTF">2015-03-12T04:05:27Z</dcterms:created>
  <dcterms:modified xsi:type="dcterms:W3CDTF">2015-11-13T08:13:41Z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0x0101001028C992C4268E4CB34F8E8730A99442</vt:lpwstr>
  </property>
</Properties>
</file>